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firstSheet="3" activeTab="5"/>
  </bookViews>
  <sheets>
    <sheet name="5030" sheetId="10" r:id="rId1"/>
    <sheet name="XAC DINH 5800" sheetId="11" r:id="rId2"/>
    <sheet name="XAC DINH 5800_GV" sheetId="12" r:id="rId3"/>
    <sheet name="XAC DINH 5800_GV TUNG NGANH" sheetId="13" r:id="rId4"/>
    <sheet name="XAC DINH 5970_GV_TA_OK" sheetId="14" r:id="rId5"/>
    <sheet name="xacdinhsogiothinhgiang" sheetId="15" r:id="rId6"/>
  </sheets>
  <definedNames>
    <definedName name="_xlnm.Print_Titles" localSheetId="0">'5030'!$8:$8</definedName>
    <definedName name="_xlnm.Print_Titles" localSheetId="1">'XAC DINH 5800'!$8:$8</definedName>
    <definedName name="_xlnm.Print_Titles" localSheetId="2">'XAC DINH 5800_GV'!$8:$8</definedName>
    <definedName name="_xlnm.Print_Titles" localSheetId="3">'XAC DINH 5800_GV TUNG NGANH'!$8:$8</definedName>
    <definedName name="_xlnm.Print_Titles" localSheetId="4">'XAC DINH 5970_GV_TA_OK'!$8:$8</definedName>
    <definedName name="_xlnm.Print_Titles" localSheetId="5">xacdinhsogiothinhgiang!$8:$8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6" i="15" l="1"/>
  <c r="Q55" i="15"/>
  <c r="P58" i="15"/>
  <c r="Q58" i="15" s="1"/>
  <c r="Q48" i="15"/>
  <c r="Q50" i="15"/>
  <c r="Q51" i="15"/>
  <c r="Q52" i="15"/>
  <c r="Q47" i="15"/>
  <c r="P53" i="15"/>
  <c r="Q53" i="15" s="1"/>
  <c r="H48" i="15"/>
  <c r="H50" i="15"/>
  <c r="H51" i="15"/>
  <c r="H53" i="15"/>
  <c r="H47" i="15"/>
  <c r="G53" i="15"/>
  <c r="Q43" i="15"/>
  <c r="Q42" i="15"/>
  <c r="P45" i="15"/>
  <c r="Q45" i="15" s="1"/>
  <c r="H43" i="15"/>
  <c r="H42" i="15"/>
  <c r="G45" i="15"/>
  <c r="H45" i="15" s="1"/>
  <c r="Q38" i="15"/>
  <c r="Q39" i="15" s="1"/>
  <c r="P39" i="15"/>
  <c r="H39" i="15"/>
  <c r="H38" i="15"/>
  <c r="G39" i="15"/>
  <c r="Q32" i="15"/>
  <c r="Q34" i="15"/>
  <c r="Q31" i="15"/>
  <c r="P36" i="15"/>
  <c r="Q36" i="15" s="1"/>
  <c r="H32" i="15"/>
  <c r="H34" i="15"/>
  <c r="H31" i="15"/>
  <c r="G36" i="15"/>
  <c r="H36" i="15" s="1"/>
  <c r="Q26" i="15"/>
  <c r="Q27" i="15"/>
  <c r="Q25" i="15"/>
  <c r="P29" i="15"/>
  <c r="Q29" i="15" s="1"/>
  <c r="H26" i="15"/>
  <c r="H27" i="15"/>
  <c r="H29" i="15"/>
  <c r="H25" i="15"/>
  <c r="G29" i="15"/>
  <c r="Q20" i="15"/>
  <c r="N21" i="15"/>
  <c r="N59" i="15" s="1"/>
  <c r="P21" i="15"/>
  <c r="Q21" i="15"/>
  <c r="M21" i="15"/>
  <c r="H20" i="15"/>
  <c r="H21" i="15" s="1"/>
  <c r="G21" i="15"/>
  <c r="E21" i="15"/>
  <c r="F21" i="15"/>
  <c r="D21" i="15"/>
  <c r="J21" i="15"/>
  <c r="P18" i="15"/>
  <c r="Q18" i="15" s="1"/>
  <c r="Q11" i="15"/>
  <c r="Q12" i="15"/>
  <c r="Q13" i="15"/>
  <c r="Q14" i="15"/>
  <c r="Q16" i="15"/>
  <c r="Q17" i="15"/>
  <c r="Q10" i="15"/>
  <c r="G18" i="15"/>
  <c r="G59" i="15" s="1"/>
  <c r="H11" i="15"/>
  <c r="H12" i="15"/>
  <c r="H14" i="15"/>
  <c r="H16" i="15"/>
  <c r="H17" i="15"/>
  <c r="H18" i="15"/>
  <c r="H10" i="15"/>
  <c r="S58" i="15"/>
  <c r="N58" i="15"/>
  <c r="M58" i="15"/>
  <c r="K58" i="15"/>
  <c r="J58" i="15"/>
  <c r="E58" i="15"/>
  <c r="D58" i="15"/>
  <c r="O57" i="15"/>
  <c r="F57" i="15"/>
  <c r="V57" i="15" s="1"/>
  <c r="O56" i="15"/>
  <c r="F56" i="15"/>
  <c r="V56" i="15" s="1"/>
  <c r="O55" i="15"/>
  <c r="F55" i="15"/>
  <c r="U53" i="15"/>
  <c r="T53" i="15"/>
  <c r="S53" i="15"/>
  <c r="N53" i="15"/>
  <c r="M53" i="15"/>
  <c r="K53" i="15"/>
  <c r="J53" i="15"/>
  <c r="E53" i="15"/>
  <c r="D53" i="15"/>
  <c r="V52" i="15"/>
  <c r="O52" i="15"/>
  <c r="F52" i="15"/>
  <c r="O51" i="15"/>
  <c r="F51" i="15"/>
  <c r="V51" i="15" s="1"/>
  <c r="O50" i="15"/>
  <c r="F50" i="15"/>
  <c r="V50" i="15" s="1"/>
  <c r="O49" i="15"/>
  <c r="F49" i="15"/>
  <c r="O48" i="15"/>
  <c r="F48" i="15"/>
  <c r="V48" i="15" s="1"/>
  <c r="O47" i="15"/>
  <c r="O53" i="15" s="1"/>
  <c r="F47" i="15"/>
  <c r="U45" i="15"/>
  <c r="T45" i="15"/>
  <c r="S45" i="15"/>
  <c r="N45" i="15"/>
  <c r="M45" i="15"/>
  <c r="K45" i="15"/>
  <c r="J45" i="15"/>
  <c r="E45" i="15"/>
  <c r="D45" i="15"/>
  <c r="O44" i="15"/>
  <c r="F44" i="15"/>
  <c r="V44" i="15" s="1"/>
  <c r="O43" i="15"/>
  <c r="V43" i="15" s="1"/>
  <c r="F43" i="15"/>
  <c r="O42" i="15"/>
  <c r="F42" i="15"/>
  <c r="V42" i="15" s="1"/>
  <c r="O41" i="15"/>
  <c r="F41" i="15"/>
  <c r="U39" i="15"/>
  <c r="T39" i="15"/>
  <c r="S39" i="15"/>
  <c r="N39" i="15"/>
  <c r="M39" i="15"/>
  <c r="K39" i="15"/>
  <c r="J39" i="15"/>
  <c r="E39" i="15"/>
  <c r="O38" i="15"/>
  <c r="O39" i="15" s="1"/>
  <c r="F38" i="15"/>
  <c r="F39" i="15" s="1"/>
  <c r="U36" i="15"/>
  <c r="T36" i="15"/>
  <c r="S36" i="15"/>
  <c r="N36" i="15"/>
  <c r="M36" i="15"/>
  <c r="K36" i="15"/>
  <c r="J36" i="15"/>
  <c r="E36" i="15"/>
  <c r="D36" i="15"/>
  <c r="O35" i="15"/>
  <c r="F35" i="15"/>
  <c r="O34" i="15"/>
  <c r="F34" i="15"/>
  <c r="V34" i="15" s="1"/>
  <c r="F33" i="15"/>
  <c r="V33" i="15" s="1"/>
  <c r="O32" i="15"/>
  <c r="F32" i="15"/>
  <c r="V32" i="15" s="1"/>
  <c r="O31" i="15"/>
  <c r="F31" i="15"/>
  <c r="S29" i="15"/>
  <c r="N29" i="15"/>
  <c r="M29" i="15"/>
  <c r="K29" i="15"/>
  <c r="J29" i="15"/>
  <c r="E29" i="15"/>
  <c r="D29" i="15"/>
  <c r="V28" i="15"/>
  <c r="O27" i="15"/>
  <c r="F27" i="15"/>
  <c r="V27" i="15" s="1"/>
  <c r="O26" i="15"/>
  <c r="F26" i="15"/>
  <c r="O25" i="15"/>
  <c r="F25" i="15"/>
  <c r="V25" i="15" s="1"/>
  <c r="O20" i="15"/>
  <c r="O21" i="15" s="1"/>
  <c r="F20" i="15"/>
  <c r="S18" i="15"/>
  <c r="S21" i="15" s="1"/>
  <c r="N18" i="15"/>
  <c r="M18" i="15"/>
  <c r="M59" i="15" s="1"/>
  <c r="K18" i="15"/>
  <c r="J18" i="15"/>
  <c r="J59" i="15" s="1"/>
  <c r="E18" i="15"/>
  <c r="E59" i="15" s="1"/>
  <c r="D18" i="15"/>
  <c r="D59" i="15" s="1"/>
  <c r="O17" i="15"/>
  <c r="F17" i="15"/>
  <c r="O16" i="15"/>
  <c r="F16" i="15"/>
  <c r="O15" i="15"/>
  <c r="F15" i="15"/>
  <c r="O14" i="15"/>
  <c r="F14" i="15"/>
  <c r="O13" i="15"/>
  <c r="F13" i="15"/>
  <c r="O12" i="15"/>
  <c r="F12" i="15"/>
  <c r="O11" i="15"/>
  <c r="F11" i="15"/>
  <c r="O10" i="15"/>
  <c r="F10" i="15"/>
  <c r="Q59" i="15" l="1"/>
  <c r="H59" i="15"/>
  <c r="K21" i="15"/>
  <c r="K59" i="15" s="1"/>
  <c r="V11" i="15"/>
  <c r="V15" i="15"/>
  <c r="V17" i="15"/>
  <c r="P59" i="15"/>
  <c r="V31" i="15"/>
  <c r="V21" i="15"/>
  <c r="V16" i="15"/>
  <c r="T59" i="15"/>
  <c r="V13" i="15"/>
  <c r="O36" i="15"/>
  <c r="F45" i="15"/>
  <c r="V49" i="15"/>
  <c r="U59" i="15"/>
  <c r="S59" i="15"/>
  <c r="O29" i="15"/>
  <c r="V39" i="15"/>
  <c r="O45" i="15"/>
  <c r="F18" i="15"/>
  <c r="O18" i="15"/>
  <c r="V12" i="15"/>
  <c r="V14" i="15"/>
  <c r="V20" i="15"/>
  <c r="V26" i="15"/>
  <c r="V35" i="15"/>
  <c r="F53" i="15"/>
  <c r="V53" i="15" s="1"/>
  <c r="V55" i="15"/>
  <c r="J61" i="15"/>
  <c r="J62" i="15"/>
  <c r="F29" i="15"/>
  <c r="V10" i="15"/>
  <c r="V41" i="15"/>
  <c r="V47" i="15"/>
  <c r="O58" i="15"/>
  <c r="F36" i="15"/>
  <c r="V36" i="15" s="1"/>
  <c r="F58" i="15"/>
  <c r="M57" i="14"/>
  <c r="M58" i="14" s="1"/>
  <c r="K57" i="14"/>
  <c r="J57" i="14"/>
  <c r="H57" i="14"/>
  <c r="G57" i="14"/>
  <c r="G58" i="14" s="1"/>
  <c r="E57" i="14"/>
  <c r="D57" i="14"/>
  <c r="D58" i="14" s="1"/>
  <c r="P56" i="14"/>
  <c r="L56" i="14"/>
  <c r="F56" i="14"/>
  <c r="L55" i="14"/>
  <c r="P55" i="14" s="1"/>
  <c r="F55" i="14"/>
  <c r="L54" i="14"/>
  <c r="L57" i="14" s="1"/>
  <c r="F54" i="14"/>
  <c r="P54" i="14" s="1"/>
  <c r="O52" i="14"/>
  <c r="O58" i="14" s="1"/>
  <c r="N52" i="14"/>
  <c r="N58" i="14" s="1"/>
  <c r="M52" i="14"/>
  <c r="K52" i="14"/>
  <c r="J52" i="14"/>
  <c r="J58" i="14" s="1"/>
  <c r="H52" i="14"/>
  <c r="G52" i="14"/>
  <c r="E52" i="14"/>
  <c r="E58" i="14" s="1"/>
  <c r="D52" i="14"/>
  <c r="L51" i="14"/>
  <c r="F51" i="14"/>
  <c r="P51" i="14" s="1"/>
  <c r="P50" i="14"/>
  <c r="L50" i="14"/>
  <c r="F50" i="14"/>
  <c r="L49" i="14"/>
  <c r="P49" i="14" s="1"/>
  <c r="F49" i="14"/>
  <c r="L48" i="14"/>
  <c r="F48" i="14"/>
  <c r="L47" i="14"/>
  <c r="F47" i="14"/>
  <c r="P47" i="14" s="1"/>
  <c r="P46" i="14"/>
  <c r="L46" i="14"/>
  <c r="F46" i="14"/>
  <c r="F52" i="14" s="1"/>
  <c r="O44" i="14"/>
  <c r="N44" i="14"/>
  <c r="M44" i="14"/>
  <c r="K44" i="14"/>
  <c r="J44" i="14"/>
  <c r="H44" i="14"/>
  <c r="G44" i="14"/>
  <c r="E44" i="14"/>
  <c r="D44" i="14"/>
  <c r="L43" i="14"/>
  <c r="P43" i="14" s="1"/>
  <c r="F43" i="14"/>
  <c r="L42" i="14"/>
  <c r="L44" i="14" s="1"/>
  <c r="F42" i="14"/>
  <c r="P42" i="14" s="1"/>
  <c r="L41" i="14"/>
  <c r="F41" i="14"/>
  <c r="P41" i="14" s="1"/>
  <c r="P40" i="14"/>
  <c r="L40" i="14"/>
  <c r="F40" i="14"/>
  <c r="O38" i="14"/>
  <c r="N38" i="14"/>
  <c r="M38" i="14"/>
  <c r="K38" i="14"/>
  <c r="J38" i="14"/>
  <c r="H38" i="14"/>
  <c r="G38" i="14"/>
  <c r="F38" i="14"/>
  <c r="E38" i="14"/>
  <c r="L37" i="14"/>
  <c r="L38" i="14" s="1"/>
  <c r="F37" i="14"/>
  <c r="O35" i="14"/>
  <c r="N35" i="14"/>
  <c r="M35" i="14"/>
  <c r="K35" i="14"/>
  <c r="J35" i="14"/>
  <c r="H35" i="14"/>
  <c r="G35" i="14"/>
  <c r="E35" i="14"/>
  <c r="D35" i="14"/>
  <c r="P34" i="14"/>
  <c r="L34" i="14"/>
  <c r="F34" i="14"/>
  <c r="L33" i="14"/>
  <c r="P33" i="14" s="1"/>
  <c r="F33" i="14"/>
  <c r="F32" i="14"/>
  <c r="P32" i="14" s="1"/>
  <c r="P31" i="14"/>
  <c r="L31" i="14"/>
  <c r="F31" i="14"/>
  <c r="L30" i="14"/>
  <c r="P30" i="14" s="1"/>
  <c r="F30" i="14"/>
  <c r="F35" i="14" s="1"/>
  <c r="M28" i="14"/>
  <c r="K28" i="14"/>
  <c r="J28" i="14"/>
  <c r="H28" i="14"/>
  <c r="G28" i="14"/>
  <c r="E28" i="14"/>
  <c r="D28" i="14"/>
  <c r="P27" i="14"/>
  <c r="L26" i="14"/>
  <c r="F26" i="14"/>
  <c r="P26" i="14" s="1"/>
  <c r="P25" i="14"/>
  <c r="L25" i="14"/>
  <c r="F25" i="14"/>
  <c r="L24" i="14"/>
  <c r="L28" i="14" s="1"/>
  <c r="F24" i="14"/>
  <c r="F28" i="14" s="1"/>
  <c r="P28" i="14" s="1"/>
  <c r="L20" i="14"/>
  <c r="F20" i="14"/>
  <c r="P20" i="14" s="1"/>
  <c r="M18" i="14"/>
  <c r="K18" i="14"/>
  <c r="J18" i="14"/>
  <c r="H18" i="14"/>
  <c r="H58" i="14" s="1"/>
  <c r="G18" i="14"/>
  <c r="E18" i="14"/>
  <c r="D18" i="14"/>
  <c r="L17" i="14"/>
  <c r="P17" i="14" s="1"/>
  <c r="F17" i="14"/>
  <c r="L16" i="14"/>
  <c r="F16" i="14"/>
  <c r="L15" i="14"/>
  <c r="F15" i="14"/>
  <c r="L14" i="14"/>
  <c r="P14" i="14" s="1"/>
  <c r="F14" i="14"/>
  <c r="L13" i="14"/>
  <c r="P13" i="14" s="1"/>
  <c r="F13" i="14"/>
  <c r="L12" i="14"/>
  <c r="F12" i="14"/>
  <c r="F18" i="14" s="1"/>
  <c r="L11" i="14"/>
  <c r="F11" i="14"/>
  <c r="P11" i="14" s="1"/>
  <c r="L10" i="14"/>
  <c r="P10" i="14" s="1"/>
  <c r="F10" i="14"/>
  <c r="V18" i="15" l="1"/>
  <c r="O59" i="15"/>
  <c r="F59" i="15"/>
  <c r="V45" i="15"/>
  <c r="L63" i="15"/>
  <c r="V29" i="15"/>
  <c r="V58" i="15"/>
  <c r="P15" i="14"/>
  <c r="P48" i="14"/>
  <c r="L52" i="14"/>
  <c r="P52" i="14" s="1"/>
  <c r="P38" i="14"/>
  <c r="P16" i="14"/>
  <c r="L18" i="14"/>
  <c r="P18" i="14" s="1"/>
  <c r="K58" i="14"/>
  <c r="G61" i="14" s="1"/>
  <c r="I62" i="14" s="1"/>
  <c r="G60" i="14"/>
  <c r="P24" i="14"/>
  <c r="P12" i="14"/>
  <c r="F57" i="14"/>
  <c r="L35" i="14"/>
  <c r="P35" i="14" s="1"/>
  <c r="F44" i="14"/>
  <c r="P44" i="14" s="1"/>
  <c r="P55" i="13"/>
  <c r="P56" i="13"/>
  <c r="P54" i="13"/>
  <c r="P47" i="13"/>
  <c r="P48" i="13"/>
  <c r="P49" i="13"/>
  <c r="P50" i="13"/>
  <c r="P51" i="13"/>
  <c r="P46" i="13"/>
  <c r="P41" i="13"/>
  <c r="P42" i="13"/>
  <c r="P43" i="13"/>
  <c r="P40" i="13"/>
  <c r="P31" i="13"/>
  <c r="P32" i="13"/>
  <c r="P33" i="13"/>
  <c r="P34" i="13"/>
  <c r="P30" i="13"/>
  <c r="P25" i="13"/>
  <c r="P26" i="13"/>
  <c r="P27" i="13"/>
  <c r="P24" i="13"/>
  <c r="P11" i="13"/>
  <c r="P12" i="13"/>
  <c r="P13" i="13"/>
  <c r="P14" i="13"/>
  <c r="P15" i="13"/>
  <c r="P16" i="13"/>
  <c r="P17" i="13"/>
  <c r="P10" i="13"/>
  <c r="M57" i="13"/>
  <c r="M58" i="13" s="1"/>
  <c r="K57" i="13"/>
  <c r="K58" i="13" s="1"/>
  <c r="J57" i="13"/>
  <c r="J58" i="13" s="1"/>
  <c r="H57" i="13"/>
  <c r="G57" i="13"/>
  <c r="G58" i="13" s="1"/>
  <c r="E57" i="13"/>
  <c r="E58" i="13" s="1"/>
  <c r="G61" i="13" s="1"/>
  <c r="D57" i="13"/>
  <c r="D58" i="13" s="1"/>
  <c r="G60" i="13" s="1"/>
  <c r="L56" i="13"/>
  <c r="F56" i="13"/>
  <c r="L55" i="13"/>
  <c r="F55" i="13"/>
  <c r="L54" i="13"/>
  <c r="L57" i="13" s="1"/>
  <c r="F54" i="13"/>
  <c r="F57" i="13" s="1"/>
  <c r="O52" i="13"/>
  <c r="O58" i="13" s="1"/>
  <c r="N52" i="13"/>
  <c r="N58" i="13" s="1"/>
  <c r="M52" i="13"/>
  <c r="K52" i="13"/>
  <c r="J52" i="13"/>
  <c r="H52" i="13"/>
  <c r="G52" i="13"/>
  <c r="E52" i="13"/>
  <c r="D52" i="13"/>
  <c r="L51" i="13"/>
  <c r="F51" i="13"/>
  <c r="L50" i="13"/>
  <c r="F50" i="13"/>
  <c r="L49" i="13"/>
  <c r="F49" i="13"/>
  <c r="L48" i="13"/>
  <c r="F48" i="13"/>
  <c r="L47" i="13"/>
  <c r="F47" i="13"/>
  <c r="L46" i="13"/>
  <c r="L52" i="13" s="1"/>
  <c r="F46" i="13"/>
  <c r="F52" i="13" s="1"/>
  <c r="P52" i="13" s="1"/>
  <c r="O44" i="13"/>
  <c r="N44" i="13"/>
  <c r="M44" i="13"/>
  <c r="K44" i="13"/>
  <c r="J44" i="13"/>
  <c r="H44" i="13"/>
  <c r="G44" i="13"/>
  <c r="E44" i="13"/>
  <c r="D44" i="13"/>
  <c r="L43" i="13"/>
  <c r="F43" i="13"/>
  <c r="L42" i="13"/>
  <c r="F42" i="13"/>
  <c r="L41" i="13"/>
  <c r="F41" i="13"/>
  <c r="L40" i="13"/>
  <c r="L44" i="13" s="1"/>
  <c r="F40" i="13"/>
  <c r="F44" i="13" s="1"/>
  <c r="P44" i="13" s="1"/>
  <c r="O38" i="13"/>
  <c r="N38" i="13"/>
  <c r="M38" i="13"/>
  <c r="K38" i="13"/>
  <c r="J38" i="13"/>
  <c r="H38" i="13"/>
  <c r="G38" i="13"/>
  <c r="E38" i="13"/>
  <c r="L37" i="13"/>
  <c r="L38" i="13" s="1"/>
  <c r="F37" i="13"/>
  <c r="F38" i="13" s="1"/>
  <c r="P38" i="13" s="1"/>
  <c r="O35" i="13"/>
  <c r="N35" i="13"/>
  <c r="M35" i="13"/>
  <c r="K35" i="13"/>
  <c r="J35" i="13"/>
  <c r="H35" i="13"/>
  <c r="G35" i="13"/>
  <c r="E35" i="13"/>
  <c r="D35" i="13"/>
  <c r="L34" i="13"/>
  <c r="F34" i="13"/>
  <c r="L33" i="13"/>
  <c r="F33" i="13"/>
  <c r="F32" i="13"/>
  <c r="L31" i="13"/>
  <c r="F31" i="13"/>
  <c r="L30" i="13"/>
  <c r="L35" i="13" s="1"/>
  <c r="F30" i="13"/>
  <c r="F35" i="13" s="1"/>
  <c r="P35" i="13" s="1"/>
  <c r="M28" i="13"/>
  <c r="K28" i="13"/>
  <c r="J28" i="13"/>
  <c r="H28" i="13"/>
  <c r="G28" i="13"/>
  <c r="E28" i="13"/>
  <c r="D28" i="13"/>
  <c r="L26" i="13"/>
  <c r="F26" i="13"/>
  <c r="L25" i="13"/>
  <c r="F25" i="13"/>
  <c r="L24" i="13"/>
  <c r="L28" i="13" s="1"/>
  <c r="F24" i="13"/>
  <c r="F28" i="13" s="1"/>
  <c r="L20" i="13"/>
  <c r="F20" i="13"/>
  <c r="P20" i="13" s="1"/>
  <c r="M18" i="13"/>
  <c r="K18" i="13"/>
  <c r="J18" i="13"/>
  <c r="H18" i="13"/>
  <c r="H58" i="13" s="1"/>
  <c r="G18" i="13"/>
  <c r="E18" i="13"/>
  <c r="D18" i="13"/>
  <c r="L17" i="13"/>
  <c r="F17" i="13"/>
  <c r="L16" i="13"/>
  <c r="F16" i="13"/>
  <c r="L15" i="13"/>
  <c r="F15" i="13"/>
  <c r="L14" i="13"/>
  <c r="F14" i="13"/>
  <c r="L13" i="13"/>
  <c r="F13" i="13"/>
  <c r="L12" i="13"/>
  <c r="F12" i="13"/>
  <c r="L11" i="13"/>
  <c r="F11" i="13"/>
  <c r="L10" i="13"/>
  <c r="L18" i="13" s="1"/>
  <c r="F10" i="13"/>
  <c r="F18" i="13" s="1"/>
  <c r="P18" i="13" s="1"/>
  <c r="V59" i="15" l="1"/>
  <c r="J63" i="15"/>
  <c r="P57" i="14"/>
  <c r="P58" i="14" s="1"/>
  <c r="F58" i="14"/>
  <c r="L58" i="14"/>
  <c r="P57" i="13"/>
  <c r="F58" i="13"/>
  <c r="G62" i="13" s="1"/>
  <c r="P28" i="13"/>
  <c r="L58" i="13"/>
  <c r="I62" i="13"/>
  <c r="P58" i="12"/>
  <c r="P20" i="12"/>
  <c r="P28" i="12"/>
  <c r="N58" i="12"/>
  <c r="O58" i="12"/>
  <c r="P57" i="12"/>
  <c r="P52" i="12"/>
  <c r="P44" i="12"/>
  <c r="P38" i="12"/>
  <c r="P35" i="12"/>
  <c r="P18" i="12"/>
  <c r="G62" i="14" l="1"/>
  <c r="P58" i="13"/>
  <c r="N52" i="12"/>
  <c r="O52" i="12"/>
  <c r="N44" i="12"/>
  <c r="O44" i="12"/>
  <c r="N38" i="12"/>
  <c r="O38" i="12"/>
  <c r="N35" i="12"/>
  <c r="O35" i="12"/>
  <c r="M57" i="12" l="1"/>
  <c r="K57" i="12"/>
  <c r="K58" i="12" s="1"/>
  <c r="J57" i="12"/>
  <c r="J58" i="12" s="1"/>
  <c r="H57" i="12"/>
  <c r="G57" i="12"/>
  <c r="G58" i="12" s="1"/>
  <c r="E57" i="12"/>
  <c r="E58" i="12" s="1"/>
  <c r="G61" i="12" s="1"/>
  <c r="D57" i="12"/>
  <c r="L56" i="12"/>
  <c r="F56" i="12"/>
  <c r="L55" i="12"/>
  <c r="F55" i="12"/>
  <c r="L54" i="12"/>
  <c r="L57" i="12" s="1"/>
  <c r="F54" i="12"/>
  <c r="F57" i="12" s="1"/>
  <c r="M52" i="12"/>
  <c r="M58" i="12" s="1"/>
  <c r="K52" i="12"/>
  <c r="J52" i="12"/>
  <c r="H52" i="12"/>
  <c r="G52" i="12"/>
  <c r="E52" i="12"/>
  <c r="D52" i="12"/>
  <c r="D58" i="12" s="1"/>
  <c r="L51" i="12"/>
  <c r="F51" i="12"/>
  <c r="L50" i="12"/>
  <c r="F50" i="12"/>
  <c r="L49" i="12"/>
  <c r="F49" i="12"/>
  <c r="L48" i="12"/>
  <c r="F48" i="12"/>
  <c r="L47" i="12"/>
  <c r="F47" i="12"/>
  <c r="L46" i="12"/>
  <c r="L52" i="12" s="1"/>
  <c r="F46" i="12"/>
  <c r="F52" i="12" s="1"/>
  <c r="M44" i="12"/>
  <c r="K44" i="12"/>
  <c r="J44" i="12"/>
  <c r="H44" i="12"/>
  <c r="G44" i="12"/>
  <c r="E44" i="12"/>
  <c r="D44" i="12"/>
  <c r="L43" i="12"/>
  <c r="F43" i="12"/>
  <c r="L42" i="12"/>
  <c r="F42" i="12"/>
  <c r="L41" i="12"/>
  <c r="F41" i="12"/>
  <c r="L40" i="12"/>
  <c r="L44" i="12" s="1"/>
  <c r="F40" i="12"/>
  <c r="F44" i="12" s="1"/>
  <c r="M38" i="12"/>
  <c r="K38" i="12"/>
  <c r="J38" i="12"/>
  <c r="H38" i="12"/>
  <c r="G38" i="12"/>
  <c r="F38" i="12"/>
  <c r="E38" i="12"/>
  <c r="L37" i="12"/>
  <c r="L38" i="12" s="1"/>
  <c r="F37" i="12"/>
  <c r="M35" i="12"/>
  <c r="K35" i="12"/>
  <c r="J35" i="12"/>
  <c r="H35" i="12"/>
  <c r="G35" i="12"/>
  <c r="E35" i="12"/>
  <c r="D35" i="12"/>
  <c r="L34" i="12"/>
  <c r="F34" i="12"/>
  <c r="L33" i="12"/>
  <c r="F33" i="12"/>
  <c r="F35" i="12" s="1"/>
  <c r="F32" i="12"/>
  <c r="L31" i="12"/>
  <c r="F31" i="12"/>
  <c r="L30" i="12"/>
  <c r="L35" i="12" s="1"/>
  <c r="F30" i="12"/>
  <c r="M28" i="12"/>
  <c r="K28" i="12"/>
  <c r="J28" i="12"/>
  <c r="H28" i="12"/>
  <c r="G28" i="12"/>
  <c r="E28" i="12"/>
  <c r="D28" i="12"/>
  <c r="L26" i="12"/>
  <c r="F26" i="12"/>
  <c r="L25" i="12"/>
  <c r="F25" i="12"/>
  <c r="L24" i="12"/>
  <c r="L28" i="12" s="1"/>
  <c r="F24" i="12"/>
  <c r="F28" i="12" s="1"/>
  <c r="L20" i="12"/>
  <c r="F20" i="12"/>
  <c r="M18" i="12"/>
  <c r="K18" i="12"/>
  <c r="J18" i="12"/>
  <c r="H18" i="12"/>
  <c r="H58" i="12" s="1"/>
  <c r="G18" i="12"/>
  <c r="E18" i="12"/>
  <c r="D18" i="12"/>
  <c r="L17" i="12"/>
  <c r="F17" i="12"/>
  <c r="L16" i="12"/>
  <c r="F16" i="12"/>
  <c r="L15" i="12"/>
  <c r="F15" i="12"/>
  <c r="L14" i="12"/>
  <c r="F14" i="12"/>
  <c r="L13" i="12"/>
  <c r="F13" i="12"/>
  <c r="L12" i="12"/>
  <c r="F12" i="12"/>
  <c r="L11" i="12"/>
  <c r="F11" i="12"/>
  <c r="F18" i="12" s="1"/>
  <c r="L10" i="12"/>
  <c r="L18" i="12" s="1"/>
  <c r="F10" i="12"/>
  <c r="F58" i="12" l="1"/>
  <c r="G62" i="12" s="1"/>
  <c r="G60" i="12"/>
  <c r="I62" i="12" s="1"/>
  <c r="L58" i="12"/>
  <c r="M57" i="11"/>
  <c r="K57" i="11"/>
  <c r="J57" i="11"/>
  <c r="H57" i="11"/>
  <c r="G57" i="11"/>
  <c r="E57" i="11"/>
  <c r="D57" i="11"/>
  <c r="L56" i="11"/>
  <c r="F56" i="11"/>
  <c r="L55" i="11"/>
  <c r="F55" i="11"/>
  <c r="L54" i="11"/>
  <c r="F54" i="1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M28" i="11"/>
  <c r="K28" i="11"/>
  <c r="J28" i="11"/>
  <c r="H28" i="11"/>
  <c r="G28" i="11"/>
  <c r="E28" i="11"/>
  <c r="D28" i="11"/>
  <c r="L26" i="11"/>
  <c r="F26" i="11"/>
  <c r="L25" i="11"/>
  <c r="F25" i="11"/>
  <c r="L24" i="11"/>
  <c r="F24" i="1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18" i="11" l="1"/>
  <c r="L28" i="11"/>
  <c r="F35" i="11"/>
  <c r="L57" i="11"/>
  <c r="D58" i="11"/>
  <c r="J58" i="11"/>
  <c r="L44" i="11"/>
  <c r="E58" i="11"/>
  <c r="F28" i="11"/>
  <c r="F57" i="11"/>
  <c r="F58" i="11" s="1"/>
  <c r="G58" i="11"/>
  <c r="M58" i="11"/>
  <c r="F52" i="11"/>
  <c r="L52" i="11"/>
  <c r="K58" i="11"/>
  <c r="L18" i="11"/>
  <c r="G61" i="10"/>
  <c r="G61" i="11" l="1"/>
  <c r="L58" i="11"/>
  <c r="G62" i="11" s="1"/>
  <c r="G60" i="11"/>
  <c r="I62" i="11" s="1"/>
  <c r="G62" i="10"/>
</calcChain>
</file>

<file path=xl/sharedStrings.xml><?xml version="1.0" encoding="utf-8"?>
<sst xmlns="http://schemas.openxmlformats.org/spreadsheetml/2006/main" count="850" uniqueCount="83">
  <si>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</si>
  <si>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</si>
  <si>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</si>
  <si>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</si>
  <si>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</si>
  <si>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</si>
  <si>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</si>
  <si>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</si>
  <si>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</si>
  <si>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</si>
  <si>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</si>
  <si>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</si>
  <si>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</si>
  <si>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</si>
  <si>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</si>
  <si>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</si>
  <si>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</si>
  <si>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</si>
  <si>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</si>
  <si>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</si>
  <si>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</si>
  <si>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</si>
  <si>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</si>
  <si>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</si>
  <si>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</si>
  <si>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</si>
  <si>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</si>
  <si>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</si>
  <si>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</si>
  <si>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</si>
  <si>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</si>
  <si>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</si>
  <si>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</si>
  <si>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</si>
  <si>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</si>
  <si>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</si>
  <si>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</si>
  <si>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</si>
  <si>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</si>
  <si>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</si>
  <si>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</si>
  <si>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</si>
  <si>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</si>
  <si>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</si>
  <si>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</si>
  <si>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</si>
  <si>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</si>
  <si>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</si>
  <si>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</si>
  <si>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</si>
  <si>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</si>
  <si>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</si>
  <si>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</si>
  <si>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</si>
  <si>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</si>
  <si>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</si>
  <si>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</si>
  <si>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</si>
  <si>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</si>
  <si>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</si>
  <si>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</si>
  <si>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</si>
  <si>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</si>
  <si>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</si>
  <si>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</si>
  <si>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</si>
  <si>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</si>
  <si>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</si>
  <si>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</si>
  <si>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</si>
  <si>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</si>
  <si>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</si>
  <si>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</si>
  <si>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</si>
  <si>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</si>
  <si>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</si>
  <si>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</si>
  <si>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</si>
  <si>
    <t>Tổng số giờ của CTĐT</t>
  </si>
  <si>
    <t>Độc lập - Tự do - Hạnh phúc</t>
  </si>
  <si>
    <t>Thành phố Hồ Chí Minh, ngày 10 tháng 8 năm 2018</t>
  </si>
  <si>
    <t>Số lớp</t>
  </si>
  <si>
    <t>40% số giờ của CTĐT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</si>
</sst>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  <font>
      <b/>
      <u/>
      <sz val="12"/>
      <name val="Times New Roman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484904</xdr:colOff>
      <xdr:row>3</xdr:row>
      <xdr:rowOff>8659</xdr:rowOff>
    </xdr:from>
    <xdr:to>
      <xdr:col>2</xdr:col>
      <xdr:colOff>1324841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831268" y="632114"/>
          <a:ext cx="839937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73" t="s">
        <v>0</v>
      </c>
      <c r="J1" s="73"/>
      <c r="K1" s="73"/>
      <c r="L1" s="73"/>
      <c r="M1" s="73"/>
      <c r="N1" s="5"/>
      <c r="O1" s="5"/>
      <c r="P1" s="5"/>
      <c r="Q1" s="5"/>
      <c r="R1" s="5"/>
      <c r="S1" s="5"/>
    </row>
    <row r="2" spans="1:29" ht="16.5" customHeight="1" x14ac:dyDescent="0.25">
      <c r="A2" s="74" t="s">
        <v>55</v>
      </c>
      <c r="B2" s="74"/>
      <c r="C2" s="74"/>
      <c r="D2" s="74"/>
      <c r="E2" s="74"/>
      <c r="F2" s="50"/>
      <c r="I2" s="73" t="s">
        <v>72</v>
      </c>
      <c r="J2" s="73"/>
      <c r="K2" s="73"/>
      <c r="L2" s="73"/>
      <c r="M2" s="73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75" t="s">
        <v>54</v>
      </c>
      <c r="J4" s="75"/>
      <c r="K4" s="75"/>
      <c r="L4" s="75"/>
      <c r="M4" s="75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76" t="s">
        <v>53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72" t="s">
        <v>32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72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79" t="s">
        <v>63</v>
      </c>
      <c r="D21" s="80"/>
      <c r="E21" s="81"/>
      <c r="F21" s="81"/>
      <c r="G21" s="81"/>
      <c r="H21" s="81"/>
      <c r="I21" s="81"/>
      <c r="J21" s="81"/>
      <c r="K21" s="81"/>
      <c r="L21" s="81"/>
      <c r="M21" s="81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72" t="s">
        <v>34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72" t="s">
        <v>35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72" t="s">
        <v>36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72" t="s">
        <v>37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72" t="s">
        <v>38</v>
      </c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72" t="s">
        <v>39</v>
      </c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5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5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77" t="s">
        <v>43</v>
      </c>
      <c r="L59" s="77"/>
      <c r="M59" s="77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K62" sqref="K6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5" ht="16.5" customHeight="1" x14ac:dyDescent="0.25">
      <c r="A1" s="1" t="s">
        <v>28</v>
      </c>
      <c r="I1" s="73" t="s">
        <v>0</v>
      </c>
      <c r="J1" s="73"/>
      <c r="K1" s="73"/>
      <c r="L1" s="73"/>
      <c r="M1" s="73"/>
      <c r="N1" s="5"/>
      <c r="O1" s="5"/>
    </row>
    <row r="2" spans="1:15" ht="16.5" customHeight="1" x14ac:dyDescent="0.25">
      <c r="A2" s="74" t="s">
        <v>55</v>
      </c>
      <c r="B2" s="74"/>
      <c r="C2" s="74"/>
      <c r="D2" s="74"/>
      <c r="E2" s="74"/>
      <c r="F2" s="50"/>
      <c r="I2" s="73" t="s">
        <v>72</v>
      </c>
      <c r="J2" s="73"/>
      <c r="K2" s="73"/>
      <c r="L2" s="73"/>
      <c r="M2" s="73"/>
      <c r="N2" s="5"/>
      <c r="O2" s="5"/>
    </row>
    <row r="3" spans="1:15" ht="16.5" customHeight="1" x14ac:dyDescent="0.25">
      <c r="A3" s="5" t="s">
        <v>56</v>
      </c>
    </row>
    <row r="4" spans="1:15" x14ac:dyDescent="0.25">
      <c r="I4" s="75" t="s">
        <v>54</v>
      </c>
      <c r="J4" s="75"/>
      <c r="K4" s="75"/>
      <c r="L4" s="75"/>
      <c r="M4" s="75"/>
      <c r="N4" s="24"/>
      <c r="O4" s="24"/>
    </row>
    <row r="5" spans="1:15" ht="12.75" customHeight="1" x14ac:dyDescent="0.25"/>
    <row r="6" spans="1:15" ht="18.75" x14ac:dyDescent="0.25">
      <c r="A6" s="76" t="s">
        <v>53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5" ht="9.75" customHeight="1" x14ac:dyDescent="0.25"/>
    <row r="8" spans="1:15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55" t="s">
        <v>74</v>
      </c>
      <c r="M8" s="49" t="s">
        <v>48</v>
      </c>
      <c r="N8" s="49"/>
      <c r="O8" s="25"/>
    </row>
    <row r="9" spans="1:15" s="12" customFormat="1" ht="33.950000000000003" customHeight="1" x14ac:dyDescent="0.25">
      <c r="A9" s="72" t="s">
        <v>32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15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5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5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5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5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5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5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5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</row>
    <row r="19" spans="1:31" s="12" customFormat="1" ht="28.5" customHeight="1" x14ac:dyDescent="0.25">
      <c r="A19" s="72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</row>
    <row r="21" spans="1:31" s="14" customFormat="1" ht="28.5" customHeight="1" x14ac:dyDescent="0.25">
      <c r="A21" s="39"/>
      <c r="B21" s="39"/>
      <c r="C21" s="79" t="s">
        <v>63</v>
      </c>
      <c r="D21" s="80"/>
      <c r="E21" s="81"/>
      <c r="F21" s="81"/>
      <c r="G21" s="81"/>
      <c r="H21" s="81"/>
      <c r="I21" s="81"/>
      <c r="J21" s="81"/>
      <c r="K21" s="81"/>
      <c r="L21" s="81"/>
      <c r="M21" s="81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</row>
    <row r="23" spans="1:31" s="12" customFormat="1" ht="27" customHeight="1" x14ac:dyDescent="0.25">
      <c r="A23" s="72" t="s">
        <v>34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49" t="s">
        <v>41</v>
      </c>
      <c r="O24" s="49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4">K25-J25</f>
        <v>30</v>
      </c>
      <c r="M25" s="39">
        <v>1</v>
      </c>
      <c r="N25" s="49" t="s">
        <v>41</v>
      </c>
      <c r="O25" s="49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4"/>
        <v>30</v>
      </c>
      <c r="M26" s="39">
        <v>1</v>
      </c>
      <c r="N26" s="49"/>
      <c r="O26" s="49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49" t="s">
        <v>41</v>
      </c>
      <c r="O27" s="49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56">
        <f t="shared" si="5"/>
        <v>90</v>
      </c>
      <c r="M28" s="19">
        <f t="shared" si="5"/>
        <v>4</v>
      </c>
      <c r="N28" s="39"/>
      <c r="O28" s="39"/>
    </row>
    <row r="29" spans="1:31" s="12" customFormat="1" ht="27.75" customHeight="1" x14ac:dyDescent="0.25">
      <c r="A29" s="13"/>
      <c r="B29" s="72" t="s">
        <v>35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7">K31-J31</f>
        <v>115</v>
      </c>
      <c r="M31" s="39">
        <v>3</v>
      </c>
      <c r="N31" s="39" t="s">
        <v>41</v>
      </c>
      <c r="O31" s="39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6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7"/>
        <v>65</v>
      </c>
      <c r="M33" s="39">
        <v>2</v>
      </c>
      <c r="N33" s="39" t="s">
        <v>41</v>
      </c>
      <c r="O33" s="39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7"/>
        <v>0</v>
      </c>
      <c r="M34" s="39">
        <v>1</v>
      </c>
      <c r="N34" s="39" t="s">
        <v>41</v>
      </c>
      <c r="O34" s="39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M35" si="9">SUM(L30:L34)</f>
        <v>430</v>
      </c>
      <c r="M35" s="19">
        <f t="shared" si="9"/>
        <v>15</v>
      </c>
      <c r="N35" s="39"/>
      <c r="O35" s="39"/>
    </row>
    <row r="36" spans="1:31" s="12" customFormat="1" ht="29.25" customHeight="1" x14ac:dyDescent="0.25">
      <c r="A36" s="72" t="s">
        <v>36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39"/>
      <c r="O38" s="39"/>
    </row>
    <row r="39" spans="1:31" s="12" customFormat="1" ht="33" customHeight="1" x14ac:dyDescent="0.25">
      <c r="A39" s="72" t="s">
        <v>37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1">K41-J41</f>
        <v>75</v>
      </c>
      <c r="M41" s="39">
        <v>2</v>
      </c>
      <c r="N41" s="39" t="s">
        <v>41</v>
      </c>
      <c r="O41" s="39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1"/>
        <v>75</v>
      </c>
      <c r="M42" s="39">
        <v>2</v>
      </c>
      <c r="N42" s="39" t="s">
        <v>41</v>
      </c>
      <c r="O42" s="39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1"/>
        <v>0</v>
      </c>
      <c r="M43" s="39">
        <v>1</v>
      </c>
      <c r="N43" s="39" t="s">
        <v>41</v>
      </c>
      <c r="O43" s="39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56">
        <f t="shared" si="12"/>
        <v>150</v>
      </c>
      <c r="M44" s="19">
        <f t="shared" si="12"/>
        <v>7</v>
      </c>
      <c r="N44" s="39"/>
      <c r="O44" s="39"/>
    </row>
    <row r="45" spans="1:31" s="12" customFormat="1" ht="27.75" customHeight="1" x14ac:dyDescent="0.25">
      <c r="A45" s="13"/>
      <c r="B45" s="72" t="s">
        <v>38</v>
      </c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4">K47-J47</f>
        <v>70</v>
      </c>
      <c r="M47" s="39">
        <v>1</v>
      </c>
      <c r="N47" s="39" t="s">
        <v>41</v>
      </c>
      <c r="O47" s="39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4"/>
        <v>0</v>
      </c>
      <c r="M48" s="39">
        <v>1</v>
      </c>
      <c r="N48" s="39" t="s">
        <v>41</v>
      </c>
      <c r="O48" s="39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4"/>
        <v>100</v>
      </c>
      <c r="M49" s="39">
        <v>1</v>
      </c>
      <c r="N49" s="39" t="s">
        <v>41</v>
      </c>
      <c r="O49" s="39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4"/>
        <v>150</v>
      </c>
      <c r="M50" s="39">
        <v>4</v>
      </c>
      <c r="N50" s="39" t="s">
        <v>41</v>
      </c>
      <c r="O50" s="39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4"/>
        <v>50</v>
      </c>
      <c r="M51" s="39">
        <v>1</v>
      </c>
      <c r="N51" s="39"/>
      <c r="O51" s="39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39"/>
      <c r="O52" s="39"/>
    </row>
    <row r="53" spans="1:31" s="12" customFormat="1" ht="33" customHeight="1" x14ac:dyDescent="0.25">
      <c r="A53" s="13"/>
      <c r="B53" s="72" t="s">
        <v>39</v>
      </c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17">K55-J55</f>
        <v>50</v>
      </c>
      <c r="M55" s="39">
        <v>1</v>
      </c>
      <c r="N55" s="39" t="s">
        <v>41</v>
      </c>
      <c r="O55" s="39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17"/>
        <v>0</v>
      </c>
      <c r="M56" s="39">
        <v>1</v>
      </c>
      <c r="N56" s="39"/>
      <c r="O56" s="39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56">
        <f t="shared" si="18"/>
        <v>80</v>
      </c>
      <c r="M57" s="19">
        <f t="shared" si="18"/>
        <v>4</v>
      </c>
      <c r="N57" s="39"/>
      <c r="O57" s="3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5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53">
        <f t="shared" si="19"/>
        <v>2430</v>
      </c>
      <c r="M58" s="49">
        <f t="shared" si="19"/>
        <v>68</v>
      </c>
      <c r="N58" s="39" t="s">
        <v>41</v>
      </c>
      <c r="O58" s="3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</row>
    <row r="59" spans="1:31" s="51" customFormat="1" ht="29.25" customHeight="1" x14ac:dyDescent="0.25">
      <c r="A59" s="51" t="s">
        <v>65</v>
      </c>
      <c r="C59" s="51" t="s">
        <v>42</v>
      </c>
      <c r="D59" s="43"/>
      <c r="J59" s="43"/>
      <c r="K59" s="77" t="s">
        <v>43</v>
      </c>
      <c r="L59" s="77"/>
      <c r="M59" s="77"/>
      <c r="N59" s="22"/>
      <c r="O59" s="22"/>
    </row>
    <row r="60" spans="1:31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</row>
    <row r="61" spans="1:31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1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1" customFormat="1" x14ac:dyDescent="0.25">
      <c r="C64" s="51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39:O39"/>
    <mergeCell ref="B45:O45"/>
    <mergeCell ref="B53:O53"/>
    <mergeCell ref="K59:M59"/>
    <mergeCell ref="A19:O19"/>
    <mergeCell ref="C21:M21"/>
    <mergeCell ref="A23:O23"/>
    <mergeCell ref="B29:O29"/>
    <mergeCell ref="A36:O36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P57" sqref="P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3" t="s">
        <v>0</v>
      </c>
      <c r="J1" s="73"/>
      <c r="K1" s="73"/>
      <c r="L1" s="73"/>
      <c r="M1" s="73"/>
      <c r="N1" s="5"/>
      <c r="O1" s="5"/>
    </row>
    <row r="2" spans="1:16" ht="16.5" customHeight="1" x14ac:dyDescent="0.25">
      <c r="A2" s="74" t="s">
        <v>55</v>
      </c>
      <c r="B2" s="74"/>
      <c r="C2" s="74"/>
      <c r="D2" s="74"/>
      <c r="E2" s="74"/>
      <c r="F2" s="60"/>
      <c r="I2" s="73" t="s">
        <v>72</v>
      </c>
      <c r="J2" s="73"/>
      <c r="K2" s="73"/>
      <c r="L2" s="73"/>
      <c r="M2" s="73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5" t="s">
        <v>54</v>
      </c>
      <c r="J4" s="75"/>
      <c r="K4" s="75"/>
      <c r="L4" s="75"/>
      <c r="M4" s="75"/>
      <c r="N4" s="24"/>
      <c r="O4" s="24"/>
    </row>
    <row r="5" spans="1:16" ht="12.75" customHeight="1" x14ac:dyDescent="0.25"/>
    <row r="6" spans="1:16" ht="18.75" x14ac:dyDescent="0.25">
      <c r="A6" s="76" t="s">
        <v>53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6" ht="9.75" customHeight="1" x14ac:dyDescent="0.25"/>
    <row r="8" spans="1:16" s="23" customFormat="1" ht="64.5" customHeight="1" x14ac:dyDescent="0.25">
      <c r="A8" s="58" t="s">
        <v>52</v>
      </c>
      <c r="B8" s="25" t="s">
        <v>40</v>
      </c>
      <c r="C8" s="58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58" t="s">
        <v>3</v>
      </c>
      <c r="J8" s="42" t="s">
        <v>68</v>
      </c>
      <c r="K8" s="25" t="s">
        <v>69</v>
      </c>
      <c r="L8" s="55" t="s">
        <v>74</v>
      </c>
      <c r="M8" s="58" t="s">
        <v>48</v>
      </c>
      <c r="N8" s="58"/>
      <c r="O8" s="25"/>
    </row>
    <row r="9" spans="1:16" s="12" customFormat="1" ht="33.950000000000003" customHeight="1" x14ac:dyDescent="0.25">
      <c r="A9" s="72" t="s">
        <v>32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  <c r="P16" s="8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  <c r="P17" s="8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58">
        <f t="shared" ref="E18:M18" si="2">SUM(E10:E17)</f>
        <v>400</v>
      </c>
      <c r="F18" s="53">
        <f t="shared" si="2"/>
        <v>135</v>
      </c>
      <c r="G18" s="58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  <c r="P18" s="65">
        <f t="shared" ref="P18:P20" si="3">(F18/20)+(L18/20*2)</f>
        <v>57.75</v>
      </c>
    </row>
    <row r="19" spans="1:31" s="12" customFormat="1" ht="28.5" customHeight="1" x14ac:dyDescent="0.25">
      <c r="A19" s="72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3"/>
        <v>0</v>
      </c>
    </row>
    <row r="21" spans="1:31" s="14" customFormat="1" ht="28.5" customHeight="1" x14ac:dyDescent="0.25">
      <c r="A21" s="39"/>
      <c r="B21" s="39"/>
      <c r="C21" s="79" t="s">
        <v>63</v>
      </c>
      <c r="D21" s="80"/>
      <c r="E21" s="81"/>
      <c r="F21" s="81"/>
      <c r="G21" s="81"/>
      <c r="H21" s="81"/>
      <c r="I21" s="81"/>
      <c r="J21" s="81"/>
      <c r="K21" s="81"/>
      <c r="L21" s="81"/>
      <c r="M21" s="81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2" t="s">
        <v>34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58" t="s">
        <v>41</v>
      </c>
      <c r="O24" s="58"/>
      <c r="P24" s="8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58" t="s">
        <v>41</v>
      </c>
      <c r="O25" s="58"/>
      <c r="P25" s="8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58"/>
      <c r="O26" s="58"/>
      <c r="P26" s="8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58" t="s">
        <v>41</v>
      </c>
      <c r="O27" s="58"/>
      <c r="P27" s="8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56">
        <f t="shared" si="6"/>
        <v>90</v>
      </c>
      <c r="M28" s="19">
        <f t="shared" si="6"/>
        <v>4</v>
      </c>
      <c r="N28" s="39"/>
      <c r="O28" s="39"/>
      <c r="P28" s="65">
        <f>(F28/25)+(L28/25*2)</f>
        <v>9</v>
      </c>
    </row>
    <row r="29" spans="1:31" s="12" customFormat="1" ht="27.75" customHeight="1" x14ac:dyDescent="0.25">
      <c r="A29" s="13"/>
      <c r="B29" s="72" t="s">
        <v>35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8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8">K31-J31</f>
        <v>115</v>
      </c>
      <c r="M31" s="39">
        <v>3</v>
      </c>
      <c r="N31" s="39" t="s">
        <v>41</v>
      </c>
      <c r="O31" s="39"/>
      <c r="P31" s="8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7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8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8"/>
        <v>65</v>
      </c>
      <c r="M33" s="39">
        <v>2</v>
      </c>
      <c r="N33" s="39" t="s">
        <v>41</v>
      </c>
      <c r="O33" s="39"/>
      <c r="P33" s="8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8"/>
        <v>0</v>
      </c>
      <c r="M34" s="39">
        <v>1</v>
      </c>
      <c r="N34" s="39" t="s">
        <v>41</v>
      </c>
      <c r="O34" s="39"/>
      <c r="P34" s="8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0">SUM(L30:L34)</f>
        <v>430</v>
      </c>
      <c r="M35" s="19">
        <f t="shared" si="10"/>
        <v>15</v>
      </c>
      <c r="N35" s="19">
        <f t="shared" si="10"/>
        <v>0</v>
      </c>
      <c r="O35" s="19">
        <f t="shared" si="10"/>
        <v>0</v>
      </c>
      <c r="P35" s="65">
        <f t="shared" ref="P35" si="11">(F35/20)+(L35/20*2)</f>
        <v>45.25</v>
      </c>
    </row>
    <row r="36" spans="1:31" s="12" customFormat="1" ht="29.25" customHeight="1" x14ac:dyDescent="0.25">
      <c r="A36" s="72" t="s">
        <v>36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2">SUM(N37:N37)</f>
        <v>0</v>
      </c>
      <c r="O38" s="19">
        <f t="shared" si="12"/>
        <v>0</v>
      </c>
      <c r="P38" s="65">
        <f t="shared" ref="P38" si="13">(F38/20)+(L38/20*2)</f>
        <v>72.5</v>
      </c>
    </row>
    <row r="39" spans="1:31" s="12" customFormat="1" ht="33" customHeight="1" x14ac:dyDescent="0.25">
      <c r="A39" s="72" t="s">
        <v>37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8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4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5">K41-J41</f>
        <v>75</v>
      </c>
      <c r="M41" s="39">
        <v>2</v>
      </c>
      <c r="N41" s="39" t="s">
        <v>41</v>
      </c>
      <c r="O41" s="39"/>
      <c r="P41" s="8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4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5"/>
        <v>75</v>
      </c>
      <c r="M42" s="39">
        <v>2</v>
      </c>
      <c r="N42" s="39" t="s">
        <v>41</v>
      </c>
      <c r="O42" s="39"/>
      <c r="P42" s="8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4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5"/>
        <v>0</v>
      </c>
      <c r="M43" s="39">
        <v>1</v>
      </c>
      <c r="N43" s="39" t="s">
        <v>41</v>
      </c>
      <c r="O43" s="39"/>
      <c r="P43" s="8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6">SUM(F40:F43)</f>
        <v>50</v>
      </c>
      <c r="G44" s="19">
        <f t="shared" si="16"/>
        <v>4</v>
      </c>
      <c r="H44" s="19">
        <f t="shared" si="16"/>
        <v>26070785</v>
      </c>
      <c r="I44" s="19"/>
      <c r="J44" s="35">
        <f t="shared" si="16"/>
        <v>170</v>
      </c>
      <c r="K44" s="19">
        <f t="shared" si="16"/>
        <v>320</v>
      </c>
      <c r="L44" s="56">
        <f t="shared" si="16"/>
        <v>150</v>
      </c>
      <c r="M44" s="19">
        <f t="shared" si="16"/>
        <v>7</v>
      </c>
      <c r="N44" s="19">
        <f t="shared" si="16"/>
        <v>0</v>
      </c>
      <c r="O44" s="19">
        <f t="shared" si="16"/>
        <v>0</v>
      </c>
      <c r="P44" s="65">
        <f t="shared" ref="P44" si="17">(F44/20)+(L44/20*2)</f>
        <v>17.5</v>
      </c>
    </row>
    <row r="45" spans="1:31" s="12" customFormat="1" ht="27.75" customHeight="1" x14ac:dyDescent="0.25">
      <c r="A45" s="13"/>
      <c r="B45" s="72" t="s">
        <v>38</v>
      </c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8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8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9">K47-J47</f>
        <v>70</v>
      </c>
      <c r="M47" s="39">
        <v>1</v>
      </c>
      <c r="N47" s="39" t="s">
        <v>41</v>
      </c>
      <c r="O47" s="39"/>
      <c r="P47" s="8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8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9"/>
        <v>0</v>
      </c>
      <c r="M48" s="39">
        <v>1</v>
      </c>
      <c r="N48" s="39" t="s">
        <v>41</v>
      </c>
      <c r="O48" s="39"/>
      <c r="P48" s="8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8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9"/>
        <v>100</v>
      </c>
      <c r="M49" s="39">
        <v>1</v>
      </c>
      <c r="N49" s="39" t="s">
        <v>41</v>
      </c>
      <c r="O49" s="39"/>
      <c r="P49" s="8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8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9"/>
        <v>150</v>
      </c>
      <c r="M50" s="39">
        <v>4</v>
      </c>
      <c r="N50" s="39" t="s">
        <v>41</v>
      </c>
      <c r="O50" s="39"/>
      <c r="P50" s="8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8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9"/>
        <v>50</v>
      </c>
      <c r="M51" s="39">
        <v>1</v>
      </c>
      <c r="N51" s="39"/>
      <c r="O51" s="39"/>
      <c r="P51" s="8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0">SUM(F46:F51)</f>
        <v>130</v>
      </c>
      <c r="G52" s="19">
        <f t="shared" si="20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1">SUM(N46:N51)</f>
        <v>0</v>
      </c>
      <c r="O52" s="19">
        <f t="shared" si="21"/>
        <v>0</v>
      </c>
      <c r="P52" s="65">
        <f t="shared" ref="P52" si="22">(F52/20)+(L52/20*2)</f>
        <v>58.5</v>
      </c>
    </row>
    <row r="53" spans="1:31" s="12" customFormat="1" ht="33" customHeight="1" x14ac:dyDescent="0.25">
      <c r="A53" s="13"/>
      <c r="B53" s="72" t="s">
        <v>39</v>
      </c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8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3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4">K55-J55</f>
        <v>50</v>
      </c>
      <c r="M55" s="39">
        <v>1</v>
      </c>
      <c r="N55" s="39" t="s">
        <v>41</v>
      </c>
      <c r="O55" s="39"/>
      <c r="P55" s="8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3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4"/>
        <v>0</v>
      </c>
      <c r="M56" s="39">
        <v>1</v>
      </c>
      <c r="N56" s="39"/>
      <c r="O56" s="39"/>
      <c r="P56" s="8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5">SUM(H53:H56)</f>
        <v>19620616</v>
      </c>
      <c r="I57" s="19"/>
      <c r="J57" s="35">
        <f t="shared" si="25"/>
        <v>155</v>
      </c>
      <c r="K57" s="19">
        <f t="shared" si="25"/>
        <v>235</v>
      </c>
      <c r="L57" s="56">
        <f t="shared" si="25"/>
        <v>80</v>
      </c>
      <c r="M57" s="19">
        <f t="shared" si="25"/>
        <v>4</v>
      </c>
      <c r="N57" s="39"/>
      <c r="O57" s="39"/>
      <c r="P57" s="65">
        <f t="shared" ref="P57" si="26">(F57/20)+(L57/20*2)</f>
        <v>8</v>
      </c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58">
        <f>E57+E52+E44+E38+E35+E28+E20+E18</f>
        <v>1825</v>
      </c>
      <c r="F58" s="53">
        <f>F57+F52+F44+F38+F35+F28+F20+F18</f>
        <v>555</v>
      </c>
      <c r="G58" s="58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58">
        <f t="shared" ref="K58:O58" si="27">K57+K52+K44+K38+K35+K28+K20+K18</f>
        <v>3975</v>
      </c>
      <c r="L58" s="53">
        <f t="shared" si="27"/>
        <v>2430</v>
      </c>
      <c r="M58" s="58">
        <f t="shared" si="27"/>
        <v>68</v>
      </c>
      <c r="N58" s="61" t="e">
        <f t="shared" si="27"/>
        <v>#VALUE!</v>
      </c>
      <c r="O58" s="61">
        <f t="shared" si="27"/>
        <v>0</v>
      </c>
      <c r="P58" s="53">
        <f>P57+P52+P44+P38+P35+P28+P20+P18</f>
        <v>268.5</v>
      </c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</row>
    <row r="59" spans="1:31" s="59" customFormat="1" ht="29.25" customHeight="1" x14ac:dyDescent="0.25">
      <c r="C59" s="59" t="s">
        <v>42</v>
      </c>
      <c r="D59" s="43"/>
      <c r="J59" s="43"/>
      <c r="K59" s="77" t="s">
        <v>43</v>
      </c>
      <c r="L59" s="77"/>
      <c r="M59" s="77"/>
      <c r="N59" s="22"/>
      <c r="O59" s="22"/>
    </row>
    <row r="60" spans="1:31" s="59" customFormat="1" ht="20.25" customHeight="1" x14ac:dyDescent="0.25">
      <c r="D60" s="43"/>
      <c r="F60" s="52" t="s">
        <v>75</v>
      </c>
      <c r="G60" s="59">
        <f>D58+J58</f>
        <v>2815</v>
      </c>
      <c r="J60" s="43"/>
      <c r="N60" s="22"/>
      <c r="O60" s="22"/>
    </row>
    <row r="61" spans="1:31" s="59" customFormat="1" ht="20.25" customHeight="1" x14ac:dyDescent="0.25">
      <c r="D61" s="43"/>
      <c r="F61" s="52" t="s">
        <v>76</v>
      </c>
      <c r="G61" s="59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9" customFormat="1" ht="20.25" customHeight="1" x14ac:dyDescent="0.25">
      <c r="D62" s="43"/>
      <c r="F62" s="52" t="s">
        <v>77</v>
      </c>
      <c r="G62" s="59">
        <f>F58+L58</f>
        <v>2985</v>
      </c>
      <c r="I62" s="59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9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9" customFormat="1" x14ac:dyDescent="0.25">
      <c r="C64" s="59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I57" sqref="I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3" t="s">
        <v>0</v>
      </c>
      <c r="J1" s="73"/>
      <c r="K1" s="73"/>
      <c r="L1" s="73"/>
      <c r="M1" s="73"/>
      <c r="N1" s="5"/>
      <c r="O1" s="5"/>
    </row>
    <row r="2" spans="1:16" ht="16.5" customHeight="1" x14ac:dyDescent="0.25">
      <c r="A2" s="74" t="s">
        <v>55</v>
      </c>
      <c r="B2" s="74"/>
      <c r="C2" s="74"/>
      <c r="D2" s="74"/>
      <c r="E2" s="74"/>
      <c r="F2" s="63"/>
      <c r="I2" s="73" t="s">
        <v>72</v>
      </c>
      <c r="J2" s="73"/>
      <c r="K2" s="73"/>
      <c r="L2" s="73"/>
      <c r="M2" s="73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5" t="s">
        <v>54</v>
      </c>
      <c r="J4" s="75"/>
      <c r="K4" s="75"/>
      <c r="L4" s="75"/>
      <c r="M4" s="75"/>
      <c r="N4" s="24"/>
      <c r="O4" s="24"/>
    </row>
    <row r="5" spans="1:16" ht="12.75" customHeight="1" x14ac:dyDescent="0.25"/>
    <row r="6" spans="1:16" ht="18.75" x14ac:dyDescent="0.25">
      <c r="A6" s="76" t="s">
        <v>53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6" ht="9.75" customHeight="1" x14ac:dyDescent="0.25"/>
    <row r="8" spans="1:16" s="23" customFormat="1" ht="64.5" customHeight="1" x14ac:dyDescent="0.25">
      <c r="A8" s="62" t="s">
        <v>52</v>
      </c>
      <c r="B8" s="25" t="s">
        <v>40</v>
      </c>
      <c r="C8" s="62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2" t="s">
        <v>3</v>
      </c>
      <c r="J8" s="42" t="s">
        <v>68</v>
      </c>
      <c r="K8" s="25" t="s">
        <v>69</v>
      </c>
      <c r="L8" s="55" t="s">
        <v>74</v>
      </c>
      <c r="M8" s="62" t="s">
        <v>48</v>
      </c>
      <c r="N8" s="62"/>
      <c r="O8" s="25"/>
    </row>
    <row r="9" spans="1:16" s="12" customFormat="1" ht="33.950000000000003" customHeight="1" x14ac:dyDescent="0.25">
      <c r="A9" s="72" t="s">
        <v>32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  <c r="P10" s="65">
        <f t="shared" ref="P10:P17" si="0">(F10/20)+(L10/20*2)</f>
        <v>7.5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2">K11-J11</f>
        <v>65</v>
      </c>
      <c r="M11" s="6">
        <v>1</v>
      </c>
      <c r="N11" s="6" t="s">
        <v>41</v>
      </c>
      <c r="O11" s="6"/>
      <c r="P11" s="65">
        <f t="shared" si="0"/>
        <v>7.5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2"/>
        <v>95</v>
      </c>
      <c r="M12" s="6">
        <v>1</v>
      </c>
      <c r="N12" s="6" t="s">
        <v>41</v>
      </c>
      <c r="O12" s="6"/>
      <c r="P12" s="65">
        <f t="shared" si="0"/>
        <v>10.5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2"/>
        <v>65</v>
      </c>
      <c r="M13" s="6">
        <v>2</v>
      </c>
      <c r="N13" s="6" t="s">
        <v>41</v>
      </c>
      <c r="O13" s="6"/>
      <c r="P13" s="65">
        <f t="shared" si="0"/>
        <v>6.5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2"/>
        <v>65</v>
      </c>
      <c r="M14" s="6">
        <v>1</v>
      </c>
      <c r="N14" s="6" t="s">
        <v>41</v>
      </c>
      <c r="O14" s="6"/>
      <c r="P14" s="65">
        <f t="shared" si="0"/>
        <v>7.5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2"/>
        <v>75</v>
      </c>
      <c r="M16" s="39">
        <v>1</v>
      </c>
      <c r="N16" s="39"/>
      <c r="O16" s="39"/>
      <c r="P16" s="65">
        <f t="shared" si="0"/>
        <v>8.75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2"/>
        <v>80</v>
      </c>
      <c r="M17" s="39">
        <v>1</v>
      </c>
      <c r="N17" s="39" t="s">
        <v>41</v>
      </c>
      <c r="O17" s="39"/>
      <c r="P17" s="65">
        <f t="shared" si="0"/>
        <v>9.5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2">
        <f t="shared" ref="E18:M18" si="3">SUM(E10:E17)</f>
        <v>400</v>
      </c>
      <c r="F18" s="53">
        <f t="shared" si="3"/>
        <v>135</v>
      </c>
      <c r="G18" s="62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800</v>
      </c>
      <c r="L18" s="56">
        <f t="shared" si="3"/>
        <v>510</v>
      </c>
      <c r="M18" s="19">
        <f t="shared" si="3"/>
        <v>10</v>
      </c>
      <c r="N18" s="19"/>
      <c r="O18" s="19"/>
      <c r="P18" s="69">
        <f t="shared" ref="P18:P20" si="4">(F18/20)+(L18/20*2)</f>
        <v>57.75</v>
      </c>
    </row>
    <row r="19" spans="1:31" s="12" customFormat="1" ht="28.5" customHeight="1" x14ac:dyDescent="0.25">
      <c r="A19" s="72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4"/>
        <v>0</v>
      </c>
    </row>
    <row r="21" spans="1:31" s="14" customFormat="1" ht="28.5" customHeight="1" x14ac:dyDescent="0.25">
      <c r="A21" s="39"/>
      <c r="B21" s="39"/>
      <c r="C21" s="79" t="s">
        <v>63</v>
      </c>
      <c r="D21" s="80"/>
      <c r="E21" s="81"/>
      <c r="F21" s="81"/>
      <c r="G21" s="81"/>
      <c r="H21" s="81"/>
      <c r="I21" s="81"/>
      <c r="J21" s="81"/>
      <c r="K21" s="81"/>
      <c r="L21" s="81"/>
      <c r="M21" s="81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2" t="s">
        <v>34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2" t="s">
        <v>41</v>
      </c>
      <c r="O24" s="62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5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6">K25-J25</f>
        <v>30</v>
      </c>
      <c r="M25" s="39">
        <v>1</v>
      </c>
      <c r="N25" s="62" t="s">
        <v>41</v>
      </c>
      <c r="O25" s="62"/>
      <c r="P25" s="65">
        <f t="shared" ref="P25:P27" si="7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5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6"/>
        <v>30</v>
      </c>
      <c r="M26" s="39">
        <v>1</v>
      </c>
      <c r="N26" s="62"/>
      <c r="O26" s="62"/>
      <c r="P26" s="65">
        <f t="shared" si="7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2" t="s">
        <v>41</v>
      </c>
      <c r="O27" s="62"/>
      <c r="P27" s="65">
        <f t="shared" si="7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8">SUM(H24:H27)</f>
        <v>19020920</v>
      </c>
      <c r="I28" s="19"/>
      <c r="J28" s="35">
        <f t="shared" si="8"/>
        <v>210</v>
      </c>
      <c r="K28" s="19">
        <f t="shared" si="8"/>
        <v>300</v>
      </c>
      <c r="L28" s="56">
        <f t="shared" si="8"/>
        <v>90</v>
      </c>
      <c r="M28" s="19">
        <f t="shared" si="8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72" t="s">
        <v>35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4" si="9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10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1">K31-J31</f>
        <v>115</v>
      </c>
      <c r="M31" s="39">
        <v>3</v>
      </c>
      <c r="N31" s="39" t="s">
        <v>41</v>
      </c>
      <c r="O31" s="39"/>
      <c r="P31" s="65">
        <f t="shared" si="9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10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9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10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1"/>
        <v>65</v>
      </c>
      <c r="M33" s="39">
        <v>2</v>
      </c>
      <c r="N33" s="39" t="s">
        <v>41</v>
      </c>
      <c r="O33" s="39"/>
      <c r="P33" s="65">
        <f t="shared" si="9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10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1"/>
        <v>0</v>
      </c>
      <c r="M34" s="39">
        <v>1</v>
      </c>
      <c r="N34" s="39" t="s">
        <v>41</v>
      </c>
      <c r="O34" s="39"/>
      <c r="P34" s="65">
        <f t="shared" si="9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2">SUM(F30:F34)</f>
        <v>45</v>
      </c>
      <c r="G35" s="19">
        <f t="shared" si="12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3">SUM(L30:L34)</f>
        <v>430</v>
      </c>
      <c r="M35" s="19">
        <f t="shared" si="13"/>
        <v>15</v>
      </c>
      <c r="N35" s="19">
        <f t="shared" si="13"/>
        <v>0</v>
      </c>
      <c r="O35" s="19">
        <f t="shared" si="13"/>
        <v>0</v>
      </c>
      <c r="P35" s="69">
        <f t="shared" ref="P35" si="14">(F35/20)+(L35/20*2)</f>
        <v>45.25</v>
      </c>
    </row>
    <row r="36" spans="1:31" s="12" customFormat="1" ht="29.25" customHeight="1" x14ac:dyDescent="0.25">
      <c r="A36" s="72" t="s">
        <v>36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5">SUM(N37:N37)</f>
        <v>0</v>
      </c>
      <c r="O38" s="19">
        <f t="shared" si="15"/>
        <v>0</v>
      </c>
      <c r="P38" s="65">
        <f t="shared" ref="P38" si="16">(F38/20)+(L38/20*2)</f>
        <v>72.5</v>
      </c>
    </row>
    <row r="39" spans="1:31" s="12" customFormat="1" ht="33" customHeight="1" x14ac:dyDescent="0.25">
      <c r="A39" s="72" t="s">
        <v>37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3" si="17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8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9">K41-J41</f>
        <v>75</v>
      </c>
      <c r="M41" s="39">
        <v>2</v>
      </c>
      <c r="N41" s="39" t="s">
        <v>41</v>
      </c>
      <c r="O41" s="39"/>
      <c r="P41" s="65">
        <f t="shared" si="17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8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9"/>
        <v>75</v>
      </c>
      <c r="M42" s="39">
        <v>2</v>
      </c>
      <c r="N42" s="39" t="s">
        <v>41</v>
      </c>
      <c r="O42" s="39"/>
      <c r="P42" s="65">
        <f t="shared" si="17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8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9"/>
        <v>0</v>
      </c>
      <c r="M43" s="39">
        <v>1</v>
      </c>
      <c r="N43" s="39" t="s">
        <v>41</v>
      </c>
      <c r="O43" s="39"/>
      <c r="P43" s="65">
        <f t="shared" si="17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20">SUM(F40:F43)</f>
        <v>50</v>
      </c>
      <c r="G44" s="19">
        <f t="shared" si="20"/>
        <v>4</v>
      </c>
      <c r="H44" s="19">
        <f t="shared" si="20"/>
        <v>26070785</v>
      </c>
      <c r="I44" s="19"/>
      <c r="J44" s="35">
        <f t="shared" si="20"/>
        <v>170</v>
      </c>
      <c r="K44" s="19">
        <f t="shared" si="20"/>
        <v>320</v>
      </c>
      <c r="L44" s="56">
        <f t="shared" si="20"/>
        <v>150</v>
      </c>
      <c r="M44" s="19">
        <f t="shared" si="20"/>
        <v>7</v>
      </c>
      <c r="N44" s="19">
        <f t="shared" si="20"/>
        <v>0</v>
      </c>
      <c r="O44" s="19">
        <f t="shared" si="20"/>
        <v>0</v>
      </c>
      <c r="P44" s="69">
        <f t="shared" ref="P44" si="21">(F44/20)+(L44/20*2)</f>
        <v>17.5</v>
      </c>
    </row>
    <row r="45" spans="1:31" s="12" customFormat="1" ht="27.75" customHeight="1" x14ac:dyDescent="0.25">
      <c r="A45" s="13"/>
      <c r="B45" s="72" t="s">
        <v>38</v>
      </c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1" si="22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24">K47-J47</f>
        <v>70</v>
      </c>
      <c r="M47" s="39">
        <v>1</v>
      </c>
      <c r="N47" s="39" t="s">
        <v>41</v>
      </c>
      <c r="O47" s="39"/>
      <c r="P47" s="65">
        <f t="shared" si="22"/>
        <v>8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4"/>
        <v>0</v>
      </c>
      <c r="M48" s="39">
        <v>1</v>
      </c>
      <c r="N48" s="39" t="s">
        <v>41</v>
      </c>
      <c r="O48" s="39"/>
      <c r="P48" s="65">
        <f t="shared" si="22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4"/>
        <v>100</v>
      </c>
      <c r="M49" s="39">
        <v>1</v>
      </c>
      <c r="N49" s="39" t="s">
        <v>41</v>
      </c>
      <c r="O49" s="39"/>
      <c r="P49" s="65">
        <f t="shared" si="22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4"/>
        <v>150</v>
      </c>
      <c r="M50" s="39">
        <v>4</v>
      </c>
      <c r="N50" s="39" t="s">
        <v>41</v>
      </c>
      <c r="O50" s="39"/>
      <c r="P50" s="65">
        <f t="shared" si="22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24"/>
        <v>50</v>
      </c>
      <c r="M51" s="39">
        <v>1</v>
      </c>
      <c r="N51" s="39"/>
      <c r="O51" s="39"/>
      <c r="P51" s="65">
        <f t="shared" si="22"/>
        <v>5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5">SUM(F46:F51)</f>
        <v>130</v>
      </c>
      <c r="G52" s="19">
        <f t="shared" si="2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6">SUM(N46:N51)</f>
        <v>0</v>
      </c>
      <c r="O52" s="19">
        <f t="shared" si="26"/>
        <v>0</v>
      </c>
      <c r="P52" s="69">
        <f t="shared" ref="P52" si="27">(F52/20)+(L52/20*2)</f>
        <v>58.5</v>
      </c>
    </row>
    <row r="53" spans="1:31" s="12" customFormat="1" ht="33" customHeight="1" x14ac:dyDescent="0.25">
      <c r="A53" s="13"/>
      <c r="B53" s="72" t="s">
        <v>39</v>
      </c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6" si="28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9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30">K55-J55</f>
        <v>50</v>
      </c>
      <c r="M55" s="39">
        <v>1</v>
      </c>
      <c r="N55" s="39" t="s">
        <v>41</v>
      </c>
      <c r="O55" s="39"/>
      <c r="P55" s="65">
        <f t="shared" si="28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9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30"/>
        <v>0</v>
      </c>
      <c r="M56" s="39">
        <v>1</v>
      </c>
      <c r="N56" s="39"/>
      <c r="O56" s="39"/>
      <c r="P56" s="65">
        <f t="shared" si="28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31">SUM(H53:H56)</f>
        <v>19620616</v>
      </c>
      <c r="I57" s="19"/>
      <c r="J57" s="35">
        <f t="shared" si="31"/>
        <v>155</v>
      </c>
      <c r="K57" s="19">
        <f t="shared" si="31"/>
        <v>235</v>
      </c>
      <c r="L57" s="56">
        <f t="shared" si="31"/>
        <v>80</v>
      </c>
      <c r="M57" s="19">
        <f t="shared" si="31"/>
        <v>4</v>
      </c>
      <c r="N57" s="39"/>
      <c r="O57" s="39"/>
      <c r="P57" s="69">
        <f t="shared" ref="P57" si="32">(F57/20)+(L57/20*2)</f>
        <v>8</v>
      </c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2">
        <f>E57+E52+E44+E38+E35+E28+E20+E18</f>
        <v>1825</v>
      </c>
      <c r="F58" s="53">
        <f>F57+F52+F44+F38+F35+F28+F20+F18</f>
        <v>555</v>
      </c>
      <c r="G58" s="62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2">
        <f t="shared" ref="K58:O58" si="33">K57+K52+K44+K38+K35+K28+K20+K18</f>
        <v>3975</v>
      </c>
      <c r="L58" s="53">
        <f t="shared" si="33"/>
        <v>2430</v>
      </c>
      <c r="M58" s="62">
        <f t="shared" si="33"/>
        <v>68</v>
      </c>
      <c r="N58" s="62" t="e">
        <f t="shared" si="33"/>
        <v>#VALUE!</v>
      </c>
      <c r="O58" s="62">
        <f t="shared" si="33"/>
        <v>0</v>
      </c>
      <c r="P58" s="53">
        <f>P57+P52+P44+P38+P35+P28+P20+P18</f>
        <v>268.5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</row>
    <row r="59" spans="1:31" s="64" customFormat="1" ht="29.25" customHeight="1" x14ac:dyDescent="0.25">
      <c r="C59" s="64" t="s">
        <v>42</v>
      </c>
      <c r="D59" s="43"/>
      <c r="J59" s="43"/>
      <c r="K59" s="77" t="s">
        <v>43</v>
      </c>
      <c r="L59" s="77"/>
      <c r="M59" s="77"/>
      <c r="N59" s="22"/>
      <c r="O59" s="22"/>
    </row>
    <row r="60" spans="1:31" s="64" customFormat="1" ht="20.25" customHeight="1" x14ac:dyDescent="0.25">
      <c r="D60" s="43"/>
      <c r="F60" s="52" t="s">
        <v>75</v>
      </c>
      <c r="G60" s="64">
        <f>D58+J58</f>
        <v>2815</v>
      </c>
      <c r="J60" s="43"/>
      <c r="N60" s="22"/>
      <c r="O60" s="22"/>
    </row>
    <row r="61" spans="1:31" s="64" customFormat="1" ht="20.25" customHeight="1" x14ac:dyDescent="0.25">
      <c r="D61" s="43"/>
      <c r="F61" s="52" t="s">
        <v>76</v>
      </c>
      <c r="G61" s="64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4" customFormat="1" ht="20.25" customHeight="1" x14ac:dyDescent="0.25">
      <c r="D62" s="43"/>
      <c r="F62" s="52" t="s">
        <v>77</v>
      </c>
      <c r="G62" s="64">
        <f>F58+L58</f>
        <v>2985</v>
      </c>
      <c r="I62" s="64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4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4" customFormat="1" x14ac:dyDescent="0.25">
      <c r="C64" s="64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J61" sqref="J6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3" t="s">
        <v>0</v>
      </c>
      <c r="J1" s="73"/>
      <c r="K1" s="73"/>
      <c r="L1" s="73"/>
      <c r="M1" s="73"/>
      <c r="N1" s="5"/>
      <c r="O1" s="5"/>
    </row>
    <row r="2" spans="1:16" ht="16.5" customHeight="1" x14ac:dyDescent="0.25">
      <c r="A2" s="74" t="s">
        <v>55</v>
      </c>
      <c r="B2" s="74"/>
      <c r="C2" s="74"/>
      <c r="D2" s="74"/>
      <c r="E2" s="74"/>
      <c r="F2" s="68"/>
      <c r="I2" s="73" t="s">
        <v>72</v>
      </c>
      <c r="J2" s="73"/>
      <c r="K2" s="73"/>
      <c r="L2" s="73"/>
      <c r="M2" s="73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5" t="s">
        <v>54</v>
      </c>
      <c r="J4" s="75"/>
      <c r="K4" s="75"/>
      <c r="L4" s="75"/>
      <c r="M4" s="75"/>
      <c r="N4" s="24"/>
      <c r="O4" s="24"/>
    </row>
    <row r="5" spans="1:16" ht="12.75" customHeight="1" x14ac:dyDescent="0.25"/>
    <row r="6" spans="1:16" ht="18.75" x14ac:dyDescent="0.25">
      <c r="A6" s="76" t="s">
        <v>53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6" ht="9.75" customHeight="1" x14ac:dyDescent="0.25"/>
    <row r="8" spans="1:16" s="23" customFormat="1" ht="64.5" customHeight="1" x14ac:dyDescent="0.25">
      <c r="A8" s="66" t="s">
        <v>52</v>
      </c>
      <c r="B8" s="25" t="s">
        <v>40</v>
      </c>
      <c r="C8" s="66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6" t="s">
        <v>3</v>
      </c>
      <c r="J8" s="42" t="s">
        <v>68</v>
      </c>
      <c r="K8" s="25" t="s">
        <v>69</v>
      </c>
      <c r="L8" s="55" t="s">
        <v>74</v>
      </c>
      <c r="M8" s="66" t="s">
        <v>48</v>
      </c>
      <c r="N8" s="66"/>
      <c r="O8" s="25"/>
    </row>
    <row r="9" spans="1:16" s="12" customFormat="1" ht="33.950000000000003" customHeight="1" x14ac:dyDescent="0.25">
      <c r="A9" s="72" t="s">
        <v>32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60</v>
      </c>
      <c r="L10" s="54">
        <f>K10-J10</f>
        <v>25</v>
      </c>
      <c r="M10" s="6">
        <v>1</v>
      </c>
      <c r="N10" s="6" t="s">
        <v>41</v>
      </c>
      <c r="O10" s="6"/>
      <c r="P10" s="65">
        <f t="shared" ref="P10:P18" si="0">(F10/20)+(L10/20*2)</f>
        <v>3.5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60</v>
      </c>
      <c r="L11" s="54">
        <f t="shared" ref="L11:L17" si="2">K11-J11</f>
        <v>25</v>
      </c>
      <c r="M11" s="6">
        <v>1</v>
      </c>
      <c r="N11" s="6" t="s">
        <v>41</v>
      </c>
      <c r="O11" s="6"/>
      <c r="P11" s="65">
        <f t="shared" si="0"/>
        <v>3.5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100</v>
      </c>
      <c r="L12" s="54">
        <f t="shared" si="2"/>
        <v>65</v>
      </c>
      <c r="M12" s="6">
        <v>1</v>
      </c>
      <c r="N12" s="6" t="s">
        <v>41</v>
      </c>
      <c r="O12" s="6"/>
      <c r="P12" s="65">
        <f t="shared" si="0"/>
        <v>7.5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60</v>
      </c>
      <c r="L13" s="54">
        <f t="shared" si="2"/>
        <v>25</v>
      </c>
      <c r="M13" s="6">
        <v>2</v>
      </c>
      <c r="N13" s="6" t="s">
        <v>41</v>
      </c>
      <c r="O13" s="6"/>
      <c r="P13" s="65">
        <f t="shared" si="0"/>
        <v>2.5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60</v>
      </c>
      <c r="L14" s="54">
        <f t="shared" si="2"/>
        <v>25</v>
      </c>
      <c r="M14" s="6">
        <v>1</v>
      </c>
      <c r="N14" s="6" t="s">
        <v>41</v>
      </c>
      <c r="O14" s="6"/>
      <c r="P14" s="65">
        <f t="shared" si="0"/>
        <v>3.5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60</v>
      </c>
      <c r="L16" s="54">
        <f t="shared" si="2"/>
        <v>35</v>
      </c>
      <c r="M16" s="39">
        <v>1</v>
      </c>
      <c r="N16" s="39"/>
      <c r="O16" s="39"/>
      <c r="P16" s="65">
        <f t="shared" si="0"/>
        <v>4.75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60</v>
      </c>
      <c r="L17" s="54">
        <f t="shared" si="2"/>
        <v>40</v>
      </c>
      <c r="M17" s="39">
        <v>1</v>
      </c>
      <c r="N17" s="39" t="s">
        <v>41</v>
      </c>
      <c r="O17" s="39"/>
      <c r="P17" s="65">
        <f t="shared" si="0"/>
        <v>5.5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6">
        <f t="shared" ref="E18:M18" si="3">SUM(E10:E17)</f>
        <v>400</v>
      </c>
      <c r="F18" s="53">
        <f t="shared" si="3"/>
        <v>135</v>
      </c>
      <c r="G18" s="66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530</v>
      </c>
      <c r="L18" s="56">
        <f t="shared" si="3"/>
        <v>240</v>
      </c>
      <c r="M18" s="19">
        <f t="shared" si="3"/>
        <v>10</v>
      </c>
      <c r="N18" s="19"/>
      <c r="O18" s="19"/>
      <c r="P18" s="69">
        <f t="shared" si="0"/>
        <v>30.75</v>
      </c>
    </row>
    <row r="19" spans="1:31" s="12" customFormat="1" ht="28.5" customHeight="1" x14ac:dyDescent="0.25">
      <c r="A19" s="72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140</v>
      </c>
      <c r="F20" s="54">
        <f>E20-D20</f>
        <v>90</v>
      </c>
      <c r="G20" s="39">
        <v>1</v>
      </c>
      <c r="H20" s="39">
        <v>6220206</v>
      </c>
      <c r="I20" s="18" t="s">
        <v>7</v>
      </c>
      <c r="J20" s="26">
        <v>120</v>
      </c>
      <c r="K20" s="39">
        <v>200</v>
      </c>
      <c r="L20" s="54">
        <f>K20-J20</f>
        <v>80</v>
      </c>
      <c r="M20" s="39">
        <v>2</v>
      </c>
      <c r="N20" s="39" t="s">
        <v>41</v>
      </c>
      <c r="O20" s="39"/>
      <c r="P20" s="65">
        <f>(F20/25)+(L20/25*2)</f>
        <v>10</v>
      </c>
    </row>
    <row r="21" spans="1:31" s="14" customFormat="1" ht="28.5" customHeight="1" x14ac:dyDescent="0.25">
      <c r="A21" s="39"/>
      <c r="B21" s="39"/>
      <c r="C21" s="79" t="s">
        <v>63</v>
      </c>
      <c r="D21" s="80"/>
      <c r="E21" s="81"/>
      <c r="F21" s="81"/>
      <c r="G21" s="81"/>
      <c r="H21" s="81"/>
      <c r="I21" s="81"/>
      <c r="J21" s="81"/>
      <c r="K21" s="81"/>
      <c r="L21" s="81"/>
      <c r="M21" s="81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2" t="s">
        <v>34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6" t="s">
        <v>41</v>
      </c>
      <c r="O24" s="66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66" t="s">
        <v>41</v>
      </c>
      <c r="O25" s="66"/>
      <c r="P25" s="65">
        <f t="shared" ref="P25:P27" si="6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66"/>
      <c r="O26" s="66"/>
      <c r="P26" s="65">
        <f t="shared" si="6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6" t="s">
        <v>41</v>
      </c>
      <c r="O27" s="66"/>
      <c r="P27" s="65">
        <f t="shared" si="6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7">SUM(H24:H27)</f>
        <v>19020920</v>
      </c>
      <c r="I28" s="19"/>
      <c r="J28" s="35">
        <f t="shared" si="7"/>
        <v>210</v>
      </c>
      <c r="K28" s="19">
        <f t="shared" si="7"/>
        <v>300</v>
      </c>
      <c r="L28" s="56">
        <f t="shared" si="7"/>
        <v>90</v>
      </c>
      <c r="M28" s="19">
        <f t="shared" si="7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72" t="s">
        <v>35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5" si="8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9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0">K31-J31</f>
        <v>115</v>
      </c>
      <c r="M31" s="39">
        <v>3</v>
      </c>
      <c r="N31" s="39" t="s">
        <v>41</v>
      </c>
      <c r="O31" s="39"/>
      <c r="P31" s="65">
        <f t="shared" si="8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9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8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9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0"/>
        <v>65</v>
      </c>
      <c r="M33" s="39">
        <v>2</v>
      </c>
      <c r="N33" s="39" t="s">
        <v>41</v>
      </c>
      <c r="O33" s="39"/>
      <c r="P33" s="65">
        <f t="shared" si="8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9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0"/>
        <v>0</v>
      </c>
      <c r="M34" s="39">
        <v>1</v>
      </c>
      <c r="N34" s="39" t="s">
        <v>41</v>
      </c>
      <c r="O34" s="39"/>
      <c r="P34" s="65">
        <f t="shared" si="8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1">SUM(F30:F34)</f>
        <v>45</v>
      </c>
      <c r="G35" s="19">
        <f t="shared" si="11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2">SUM(L30:L34)</f>
        <v>430</v>
      </c>
      <c r="M35" s="19">
        <f t="shared" si="12"/>
        <v>15</v>
      </c>
      <c r="N35" s="19">
        <f t="shared" si="12"/>
        <v>0</v>
      </c>
      <c r="O35" s="19">
        <f t="shared" si="12"/>
        <v>0</v>
      </c>
      <c r="P35" s="69">
        <f t="shared" si="8"/>
        <v>45.25</v>
      </c>
    </row>
    <row r="36" spans="1:31" s="12" customFormat="1" ht="29.25" customHeight="1" x14ac:dyDescent="0.25">
      <c r="A36" s="72" t="s">
        <v>36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970</v>
      </c>
      <c r="L37" s="54">
        <f>K37-J37</f>
        <v>820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970</v>
      </c>
      <c r="L38" s="56">
        <f>SUM(L37:L37)</f>
        <v>820</v>
      </c>
      <c r="M38" s="19">
        <f>SUM(M37:M37)</f>
        <v>16</v>
      </c>
      <c r="N38" s="19">
        <f t="shared" ref="N38:O38" si="13">SUM(N37:N37)</f>
        <v>0</v>
      </c>
      <c r="O38" s="19">
        <f t="shared" si="13"/>
        <v>0</v>
      </c>
      <c r="P38" s="65">
        <f t="shared" ref="P38" si="14">(F38/20)+(L38/20*2)</f>
        <v>89.5</v>
      </c>
    </row>
    <row r="39" spans="1:31" s="12" customFormat="1" ht="33" customHeight="1" x14ac:dyDescent="0.25">
      <c r="A39" s="72" t="s">
        <v>37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4" si="15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6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7">K41-J41</f>
        <v>75</v>
      </c>
      <c r="M41" s="39">
        <v>2</v>
      </c>
      <c r="N41" s="39" t="s">
        <v>41</v>
      </c>
      <c r="O41" s="39"/>
      <c r="P41" s="65">
        <f t="shared" si="15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6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7"/>
        <v>75</v>
      </c>
      <c r="M42" s="39">
        <v>2</v>
      </c>
      <c r="N42" s="39" t="s">
        <v>41</v>
      </c>
      <c r="O42" s="39"/>
      <c r="P42" s="65">
        <f t="shared" si="15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6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7"/>
        <v>0</v>
      </c>
      <c r="M43" s="39">
        <v>1</v>
      </c>
      <c r="N43" s="39" t="s">
        <v>41</v>
      </c>
      <c r="O43" s="39"/>
      <c r="P43" s="65">
        <f t="shared" si="15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8">SUM(F40:F43)</f>
        <v>50</v>
      </c>
      <c r="G44" s="19">
        <f t="shared" si="18"/>
        <v>4</v>
      </c>
      <c r="H44" s="19">
        <f t="shared" si="18"/>
        <v>26070785</v>
      </c>
      <c r="I44" s="19"/>
      <c r="J44" s="35">
        <f t="shared" si="18"/>
        <v>170</v>
      </c>
      <c r="K44" s="19">
        <f t="shared" si="18"/>
        <v>320</v>
      </c>
      <c r="L44" s="56">
        <f t="shared" si="18"/>
        <v>150</v>
      </c>
      <c r="M44" s="19">
        <f t="shared" si="18"/>
        <v>7</v>
      </c>
      <c r="N44" s="19">
        <f t="shared" si="18"/>
        <v>0</v>
      </c>
      <c r="O44" s="19">
        <f t="shared" si="18"/>
        <v>0</v>
      </c>
      <c r="P44" s="69">
        <f t="shared" si="15"/>
        <v>17.5</v>
      </c>
    </row>
    <row r="45" spans="1:31" s="12" customFormat="1" ht="27.75" customHeight="1" x14ac:dyDescent="0.25">
      <c r="A45" s="13"/>
      <c r="B45" s="72" t="s">
        <v>38</v>
      </c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2" si="19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0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150</v>
      </c>
      <c r="L47" s="54">
        <f t="shared" ref="L47:L51" si="21">K47-J47</f>
        <v>120</v>
      </c>
      <c r="M47" s="39">
        <v>1</v>
      </c>
      <c r="N47" s="39" t="s">
        <v>41</v>
      </c>
      <c r="O47" s="39"/>
      <c r="P47" s="65">
        <f t="shared" si="19"/>
        <v>13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0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1"/>
        <v>0</v>
      </c>
      <c r="M48" s="39">
        <v>1</v>
      </c>
      <c r="N48" s="39" t="s">
        <v>41</v>
      </c>
      <c r="O48" s="39"/>
      <c r="P48" s="65">
        <f t="shared" si="19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0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1"/>
        <v>100</v>
      </c>
      <c r="M49" s="39">
        <v>1</v>
      </c>
      <c r="N49" s="39" t="s">
        <v>41</v>
      </c>
      <c r="O49" s="39"/>
      <c r="P49" s="65">
        <f t="shared" si="19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0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1"/>
        <v>150</v>
      </c>
      <c r="M50" s="39">
        <v>4</v>
      </c>
      <c r="N50" s="39" t="s">
        <v>41</v>
      </c>
      <c r="O50" s="39"/>
      <c r="P50" s="65">
        <f t="shared" si="19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0"/>
        <v>0</v>
      </c>
      <c r="G51" s="39">
        <v>1</v>
      </c>
      <c r="H51" s="39"/>
      <c r="I51" s="18" t="s">
        <v>58</v>
      </c>
      <c r="J51" s="26">
        <v>50</v>
      </c>
      <c r="K51" s="39">
        <v>150</v>
      </c>
      <c r="L51" s="57">
        <f t="shared" si="21"/>
        <v>100</v>
      </c>
      <c r="M51" s="39">
        <v>1</v>
      </c>
      <c r="N51" s="39"/>
      <c r="O51" s="39"/>
      <c r="P51" s="65">
        <f t="shared" si="19"/>
        <v>10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2">SUM(F46:F51)</f>
        <v>130</v>
      </c>
      <c r="G52" s="19">
        <f t="shared" si="22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900</v>
      </c>
      <c r="L52" s="56">
        <f>SUM(L46:L51)</f>
        <v>620</v>
      </c>
      <c r="M52" s="19">
        <f>SUM(M46:M51)</f>
        <v>10</v>
      </c>
      <c r="N52" s="19">
        <f t="shared" ref="N52:O52" si="23">SUM(N46:N51)</f>
        <v>0</v>
      </c>
      <c r="O52" s="19">
        <f t="shared" si="23"/>
        <v>0</v>
      </c>
      <c r="P52" s="69">
        <f t="shared" si="19"/>
        <v>68.5</v>
      </c>
    </row>
    <row r="53" spans="1:31" s="12" customFormat="1" ht="33" customHeight="1" x14ac:dyDescent="0.25">
      <c r="A53" s="13"/>
      <c r="B53" s="72" t="s">
        <v>39</v>
      </c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7" si="24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5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6">K55-J55</f>
        <v>50</v>
      </c>
      <c r="M55" s="39">
        <v>1</v>
      </c>
      <c r="N55" s="39" t="s">
        <v>41</v>
      </c>
      <c r="O55" s="39"/>
      <c r="P55" s="65">
        <f t="shared" si="24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5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6"/>
        <v>0</v>
      </c>
      <c r="M56" s="39">
        <v>1</v>
      </c>
      <c r="N56" s="39"/>
      <c r="O56" s="39"/>
      <c r="P56" s="65">
        <f t="shared" si="24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7">SUM(H53:H56)</f>
        <v>19620616</v>
      </c>
      <c r="I57" s="19"/>
      <c r="J57" s="35">
        <f t="shared" si="27"/>
        <v>155</v>
      </c>
      <c r="K57" s="19">
        <f t="shared" si="27"/>
        <v>235</v>
      </c>
      <c r="L57" s="56">
        <f t="shared" si="27"/>
        <v>80</v>
      </c>
      <c r="M57" s="19">
        <f t="shared" si="27"/>
        <v>4</v>
      </c>
      <c r="N57" s="39"/>
      <c r="O57" s="39"/>
      <c r="P57" s="69">
        <f t="shared" si="24"/>
        <v>8</v>
      </c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6">
        <f>E57+E52+E44+E38+E35+E28+E20+E18</f>
        <v>1915</v>
      </c>
      <c r="F58" s="53">
        <f>F57+F52+F44+F38+F35+F28+F20+F18</f>
        <v>645</v>
      </c>
      <c r="G58" s="66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6">
        <f t="shared" ref="K58:O58" si="28">K57+K52+K44+K38+K35+K28+K20+K18</f>
        <v>4055</v>
      </c>
      <c r="L58" s="53">
        <f t="shared" si="28"/>
        <v>2510</v>
      </c>
      <c r="M58" s="66">
        <f t="shared" si="28"/>
        <v>68</v>
      </c>
      <c r="N58" s="66" t="e">
        <f t="shared" si="28"/>
        <v>#VALUE!</v>
      </c>
      <c r="O58" s="66">
        <f t="shared" si="28"/>
        <v>0</v>
      </c>
      <c r="P58" s="53">
        <f>P57+P52+P44+P38+P35+P28+P20+P18</f>
        <v>278.5</v>
      </c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</row>
    <row r="59" spans="1:31" s="67" customFormat="1" ht="29.25" customHeight="1" x14ac:dyDescent="0.25">
      <c r="C59" s="67" t="s">
        <v>42</v>
      </c>
      <c r="D59" s="43"/>
      <c r="J59" s="43"/>
      <c r="K59" s="77" t="s">
        <v>43</v>
      </c>
      <c r="L59" s="77"/>
      <c r="M59" s="77"/>
      <c r="N59" s="22"/>
      <c r="O59" s="22"/>
    </row>
    <row r="60" spans="1:31" s="67" customFormat="1" ht="20.25" customHeight="1" x14ac:dyDescent="0.25">
      <c r="D60" s="43"/>
      <c r="F60" s="52" t="s">
        <v>75</v>
      </c>
      <c r="G60" s="67">
        <f>D58+J58</f>
        <v>2815</v>
      </c>
      <c r="J60" s="43"/>
      <c r="N60" s="22"/>
      <c r="O60" s="22"/>
    </row>
    <row r="61" spans="1:31" s="67" customFormat="1" ht="20.25" customHeight="1" x14ac:dyDescent="0.25">
      <c r="D61" s="43"/>
      <c r="F61" s="52" t="s">
        <v>76</v>
      </c>
      <c r="G61" s="67">
        <f>E58+K58</f>
        <v>5970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7" customFormat="1" ht="20.25" customHeight="1" x14ac:dyDescent="0.25">
      <c r="D62" s="43"/>
      <c r="F62" s="52" t="s">
        <v>77</v>
      </c>
      <c r="G62" s="67">
        <f>F58+L58</f>
        <v>3155</v>
      </c>
      <c r="I62" s="67">
        <f>G61-G60</f>
        <v>3155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7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7" customFormat="1" x14ac:dyDescent="0.25">
      <c r="C64" s="67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tabSelected="1" topLeftCell="A55" zoomScale="110" zoomScaleNormal="110" workbookViewId="0">
      <selection activeCell="I64" sqref="I64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0.625" style="3" customWidth="1"/>
    <col min="4" max="5" width="7.625" style="2" customWidth="1"/>
    <col min="6" max="6" width="7.625" style="82" customWidth="1"/>
    <col min="7" max="8" width="7.625" style="89" customWidth="1"/>
    <col min="9" max="9" width="6.625" style="82" customWidth="1"/>
    <col min="10" max="10" width="10" style="2" hidden="1" customWidth="1"/>
    <col min="11" max="11" width="3.375" style="2" hidden="1" customWidth="1"/>
    <col min="12" max="12" width="21.125" style="2" customWidth="1"/>
    <col min="13" max="14" width="7.625" style="2" customWidth="1"/>
    <col min="15" max="15" width="7.625" style="82" customWidth="1"/>
    <col min="16" max="17" width="7.625" style="89" customWidth="1"/>
    <col min="18" max="18" width="6.625" style="82" customWidth="1"/>
    <col min="19" max="19" width="7.75" style="3" hidden="1" customWidth="1"/>
    <col min="20" max="21" width="8.625" style="4" hidden="1" customWidth="1"/>
    <col min="22" max="16384" width="9" style="3"/>
  </cols>
  <sheetData>
    <row r="1" spans="1:22" ht="16.5" customHeight="1" x14ac:dyDescent="0.25">
      <c r="A1" s="1" t="s">
        <v>28</v>
      </c>
      <c r="L1" s="73" t="s">
        <v>0</v>
      </c>
      <c r="M1" s="73"/>
      <c r="N1" s="73"/>
      <c r="O1" s="73"/>
      <c r="P1" s="73"/>
      <c r="Q1" s="73"/>
      <c r="R1" s="73"/>
      <c r="S1" s="73"/>
      <c r="T1" s="5"/>
      <c r="U1" s="5"/>
    </row>
    <row r="2" spans="1:22" ht="16.5" customHeight="1" x14ac:dyDescent="0.25">
      <c r="A2" s="74" t="s">
        <v>55</v>
      </c>
      <c r="B2" s="74"/>
      <c r="C2" s="74"/>
      <c r="D2" s="74"/>
      <c r="E2" s="74"/>
      <c r="F2" s="52"/>
      <c r="G2" s="90"/>
      <c r="H2" s="90"/>
      <c r="I2" s="52"/>
      <c r="L2" s="86" t="s">
        <v>79</v>
      </c>
      <c r="M2" s="86"/>
      <c r="N2" s="86"/>
      <c r="O2" s="86"/>
      <c r="P2" s="86"/>
      <c r="Q2" s="86"/>
      <c r="R2" s="86"/>
      <c r="S2" s="86"/>
      <c r="T2" s="5"/>
      <c r="U2" s="5"/>
    </row>
    <row r="3" spans="1:22" ht="16.5" customHeight="1" x14ac:dyDescent="0.25">
      <c r="A3" s="5" t="s">
        <v>56</v>
      </c>
    </row>
    <row r="4" spans="1:22" x14ac:dyDescent="0.25">
      <c r="L4" s="87" t="s">
        <v>80</v>
      </c>
      <c r="M4" s="87"/>
      <c r="N4" s="87"/>
      <c r="O4" s="87"/>
      <c r="P4" s="87"/>
      <c r="Q4" s="87"/>
      <c r="R4" s="87"/>
      <c r="S4" s="87"/>
      <c r="T4" s="24"/>
      <c r="U4" s="24"/>
    </row>
    <row r="5" spans="1:22" ht="12.75" customHeight="1" x14ac:dyDescent="0.25"/>
    <row r="6" spans="1:22" ht="18.75" x14ac:dyDescent="0.25">
      <c r="A6" s="76" t="s">
        <v>53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</row>
    <row r="7" spans="1:22" ht="9.75" customHeight="1" x14ac:dyDescent="0.25"/>
    <row r="8" spans="1:22" s="23" customFormat="1" ht="92.25" customHeight="1" x14ac:dyDescent="0.25">
      <c r="A8" s="70" t="s">
        <v>52</v>
      </c>
      <c r="B8" s="25" t="s">
        <v>40</v>
      </c>
      <c r="C8" s="70" t="s">
        <v>2</v>
      </c>
      <c r="D8" s="25" t="s">
        <v>67</v>
      </c>
      <c r="E8" s="25" t="s">
        <v>70</v>
      </c>
      <c r="F8" s="25" t="s">
        <v>73</v>
      </c>
      <c r="G8" s="91" t="s">
        <v>78</v>
      </c>
      <c r="H8" s="91" t="s">
        <v>82</v>
      </c>
      <c r="I8" s="70" t="s">
        <v>81</v>
      </c>
      <c r="J8" s="25" t="s">
        <v>51</v>
      </c>
      <c r="K8" s="25" t="s">
        <v>31</v>
      </c>
      <c r="L8" s="70" t="s">
        <v>3</v>
      </c>
      <c r="M8" s="25" t="s">
        <v>68</v>
      </c>
      <c r="N8" s="25" t="s">
        <v>69</v>
      </c>
      <c r="O8" s="25" t="s">
        <v>74</v>
      </c>
      <c r="P8" s="91" t="s">
        <v>78</v>
      </c>
      <c r="Q8" s="91" t="s">
        <v>82</v>
      </c>
      <c r="R8" s="70" t="s">
        <v>81</v>
      </c>
      <c r="S8" s="70" t="s">
        <v>48</v>
      </c>
      <c r="T8" s="70"/>
      <c r="U8" s="25"/>
    </row>
    <row r="9" spans="1:22" s="12" customFormat="1" ht="21.95" customHeight="1" x14ac:dyDescent="0.25">
      <c r="A9" s="72" t="s">
        <v>32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28"/>
    </row>
    <row r="10" spans="1:22" s="8" customFormat="1" ht="21.95" customHeight="1" x14ac:dyDescent="0.25">
      <c r="A10" s="6">
        <v>1</v>
      </c>
      <c r="B10" s="6">
        <v>5480205</v>
      </c>
      <c r="C10" s="7" t="s">
        <v>45</v>
      </c>
      <c r="D10" s="6">
        <v>30</v>
      </c>
      <c r="E10" s="6">
        <v>50</v>
      </c>
      <c r="F10" s="39">
        <f>E10-D10</f>
        <v>20</v>
      </c>
      <c r="G10" s="19">
        <v>1005</v>
      </c>
      <c r="H10" s="19">
        <f>G10*40%</f>
        <v>402</v>
      </c>
      <c r="I10" s="39"/>
      <c r="J10" s="6">
        <v>1</v>
      </c>
      <c r="K10" s="6">
        <v>6480205</v>
      </c>
      <c r="L10" s="7" t="s">
        <v>45</v>
      </c>
      <c r="M10" s="6">
        <v>35</v>
      </c>
      <c r="N10" s="6">
        <v>60</v>
      </c>
      <c r="O10" s="39">
        <f>N10-M10</f>
        <v>25</v>
      </c>
      <c r="P10" s="19">
        <v>2025</v>
      </c>
      <c r="Q10" s="19">
        <f>P10*40%</f>
        <v>810</v>
      </c>
      <c r="R10" s="39"/>
      <c r="S10" s="6">
        <v>1</v>
      </c>
      <c r="T10" s="6" t="s">
        <v>41</v>
      </c>
      <c r="U10" s="6"/>
      <c r="V10" s="83">
        <f t="shared" ref="V10:V18" si="0">(F10/20)+(O10/20*2)</f>
        <v>3.5</v>
      </c>
    </row>
    <row r="11" spans="1:22" s="8" customFormat="1" ht="21.95" customHeight="1" x14ac:dyDescent="0.25">
      <c r="A11" s="6">
        <v>2</v>
      </c>
      <c r="B11" s="6">
        <v>5480214</v>
      </c>
      <c r="C11" s="7" t="s">
        <v>5</v>
      </c>
      <c r="D11" s="6">
        <v>30</v>
      </c>
      <c r="E11" s="6">
        <v>50</v>
      </c>
      <c r="F11" s="39">
        <f>E11-D11</f>
        <v>20</v>
      </c>
      <c r="G11" s="19">
        <v>1290</v>
      </c>
      <c r="H11" s="19">
        <f t="shared" ref="H11:H18" si="1">G11*40%</f>
        <v>516</v>
      </c>
      <c r="I11" s="39"/>
      <c r="J11" s="6">
        <v>1</v>
      </c>
      <c r="K11" s="6">
        <v>6480214</v>
      </c>
      <c r="L11" s="7" t="s">
        <v>5</v>
      </c>
      <c r="M11" s="6">
        <v>35</v>
      </c>
      <c r="N11" s="6">
        <v>60</v>
      </c>
      <c r="O11" s="39">
        <f t="shared" ref="O11:O17" si="2">N11-M11</f>
        <v>25</v>
      </c>
      <c r="P11" s="19">
        <v>2010</v>
      </c>
      <c r="Q11" s="19">
        <f t="shared" ref="Q11:Q18" si="3">P11*40%</f>
        <v>804</v>
      </c>
      <c r="R11" s="39"/>
      <c r="S11" s="6">
        <v>1</v>
      </c>
      <c r="T11" s="6" t="s">
        <v>41</v>
      </c>
      <c r="U11" s="6"/>
      <c r="V11" s="83">
        <f t="shared" si="0"/>
        <v>3.5</v>
      </c>
    </row>
    <row r="12" spans="1:22" s="8" customFormat="1" ht="33" customHeight="1" x14ac:dyDescent="0.25">
      <c r="A12" s="6">
        <v>3</v>
      </c>
      <c r="B12" s="6">
        <v>5480105</v>
      </c>
      <c r="C12" s="9" t="s">
        <v>1</v>
      </c>
      <c r="D12" s="84">
        <v>30</v>
      </c>
      <c r="E12" s="6">
        <v>50</v>
      </c>
      <c r="F12" s="39">
        <f>E12-D12</f>
        <v>20</v>
      </c>
      <c r="G12" s="19">
        <v>1305</v>
      </c>
      <c r="H12" s="19">
        <f t="shared" si="1"/>
        <v>522</v>
      </c>
      <c r="I12" s="39"/>
      <c r="J12" s="6">
        <v>1</v>
      </c>
      <c r="K12" s="6">
        <v>6480105</v>
      </c>
      <c r="L12" s="9" t="s">
        <v>46</v>
      </c>
      <c r="M12" s="84">
        <v>35</v>
      </c>
      <c r="N12" s="6">
        <v>100</v>
      </c>
      <c r="O12" s="39">
        <f t="shared" si="2"/>
        <v>65</v>
      </c>
      <c r="P12" s="19">
        <v>1995</v>
      </c>
      <c r="Q12" s="19">
        <f t="shared" si="3"/>
        <v>798</v>
      </c>
      <c r="R12" s="39"/>
      <c r="S12" s="6">
        <v>1</v>
      </c>
      <c r="T12" s="6" t="s">
        <v>41</v>
      </c>
      <c r="U12" s="6"/>
      <c r="V12" s="83">
        <f t="shared" si="0"/>
        <v>7.5</v>
      </c>
    </row>
    <row r="13" spans="1:22" s="8" customFormat="1" ht="21.95" customHeight="1" x14ac:dyDescent="0.25">
      <c r="A13" s="6">
        <v>4</v>
      </c>
      <c r="B13" s="6">
        <v>5480207</v>
      </c>
      <c r="C13" s="9" t="s">
        <v>44</v>
      </c>
      <c r="D13" s="84">
        <v>50</v>
      </c>
      <c r="E13" s="6">
        <v>50</v>
      </c>
      <c r="F13" s="39">
        <f>E13-D13</f>
        <v>0</v>
      </c>
      <c r="G13" s="19"/>
      <c r="H13" s="19"/>
      <c r="I13" s="39"/>
      <c r="J13" s="6">
        <v>1</v>
      </c>
      <c r="K13" s="6">
        <v>6480207</v>
      </c>
      <c r="L13" s="9" t="s">
        <v>44</v>
      </c>
      <c r="M13" s="84">
        <v>35</v>
      </c>
      <c r="N13" s="6">
        <v>60</v>
      </c>
      <c r="O13" s="39">
        <f t="shared" si="2"/>
        <v>25</v>
      </c>
      <c r="P13" s="19">
        <v>2010</v>
      </c>
      <c r="Q13" s="19">
        <f t="shared" si="3"/>
        <v>804</v>
      </c>
      <c r="R13" s="39"/>
      <c r="S13" s="6">
        <v>2</v>
      </c>
      <c r="T13" s="6" t="s">
        <v>41</v>
      </c>
      <c r="U13" s="6"/>
      <c r="V13" s="83">
        <f t="shared" si="0"/>
        <v>2.5</v>
      </c>
    </row>
    <row r="14" spans="1:22" s="8" customFormat="1" ht="21.95" customHeight="1" x14ac:dyDescent="0.25">
      <c r="A14" s="6">
        <v>5</v>
      </c>
      <c r="B14" s="6">
        <v>5480216</v>
      </c>
      <c r="C14" s="7" t="s">
        <v>6</v>
      </c>
      <c r="D14" s="6">
        <v>30</v>
      </c>
      <c r="E14" s="6">
        <v>50</v>
      </c>
      <c r="F14" s="39">
        <f>E14-D14</f>
        <v>20</v>
      </c>
      <c r="G14" s="19">
        <v>1305</v>
      </c>
      <c r="H14" s="19">
        <f t="shared" si="1"/>
        <v>522</v>
      </c>
      <c r="I14" s="39"/>
      <c r="J14" s="6">
        <v>1</v>
      </c>
      <c r="K14" s="6">
        <v>6480216</v>
      </c>
      <c r="L14" s="7" t="s">
        <v>6</v>
      </c>
      <c r="M14" s="6">
        <v>35</v>
      </c>
      <c r="N14" s="6">
        <v>60</v>
      </c>
      <c r="O14" s="39">
        <f t="shared" si="2"/>
        <v>25</v>
      </c>
      <c r="P14" s="19">
        <v>1995</v>
      </c>
      <c r="Q14" s="19">
        <f t="shared" si="3"/>
        <v>798</v>
      </c>
      <c r="R14" s="39"/>
      <c r="S14" s="6">
        <v>1</v>
      </c>
      <c r="T14" s="6" t="s">
        <v>41</v>
      </c>
      <c r="U14" s="6"/>
      <c r="V14" s="83">
        <f t="shared" si="0"/>
        <v>3.5</v>
      </c>
    </row>
    <row r="15" spans="1:22" s="8" customFormat="1" ht="21.95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50</v>
      </c>
      <c r="F15" s="39">
        <f>E15-D15</f>
        <v>0</v>
      </c>
      <c r="G15" s="19"/>
      <c r="H15" s="19"/>
      <c r="I15" s="39"/>
      <c r="J15" s="6">
        <v>1</v>
      </c>
      <c r="K15" s="6">
        <v>6480209</v>
      </c>
      <c r="L15" s="7" t="s">
        <v>4</v>
      </c>
      <c r="M15" s="6">
        <v>70</v>
      </c>
      <c r="N15" s="6">
        <v>70</v>
      </c>
      <c r="O15" s="39">
        <f t="shared" si="2"/>
        <v>0</v>
      </c>
      <c r="P15" s="19"/>
      <c r="Q15" s="19"/>
      <c r="R15" s="39"/>
      <c r="S15" s="6">
        <v>2</v>
      </c>
      <c r="T15" s="6"/>
      <c r="U15" s="6"/>
      <c r="V15" s="83">
        <f t="shared" si="0"/>
        <v>0</v>
      </c>
    </row>
    <row r="16" spans="1:22" s="14" customFormat="1" ht="21.95" customHeight="1" x14ac:dyDescent="0.25">
      <c r="A16" s="6">
        <v>7</v>
      </c>
      <c r="B16" s="39"/>
      <c r="C16" s="18" t="s">
        <v>60</v>
      </c>
      <c r="D16" s="39">
        <v>25</v>
      </c>
      <c r="E16" s="6">
        <v>50</v>
      </c>
      <c r="F16" s="39">
        <f>E16-D16</f>
        <v>25</v>
      </c>
      <c r="G16" s="19">
        <v>1305</v>
      </c>
      <c r="H16" s="19">
        <f t="shared" si="1"/>
        <v>522</v>
      </c>
      <c r="I16" s="39"/>
      <c r="J16" s="39">
        <v>1</v>
      </c>
      <c r="K16" s="39"/>
      <c r="L16" s="18" t="s">
        <v>60</v>
      </c>
      <c r="M16" s="39">
        <v>25</v>
      </c>
      <c r="N16" s="39">
        <v>60</v>
      </c>
      <c r="O16" s="39">
        <f t="shared" si="2"/>
        <v>35</v>
      </c>
      <c r="P16" s="19">
        <v>2025</v>
      </c>
      <c r="Q16" s="19">
        <f t="shared" si="3"/>
        <v>810</v>
      </c>
      <c r="R16" s="39"/>
      <c r="S16" s="39">
        <v>1</v>
      </c>
      <c r="T16" s="39"/>
      <c r="U16" s="39"/>
      <c r="V16" s="83">
        <f t="shared" si="0"/>
        <v>4.75</v>
      </c>
    </row>
    <row r="17" spans="1:37" s="14" customFormat="1" ht="21.95" customHeight="1" x14ac:dyDescent="0.25">
      <c r="A17" s="6">
        <v>8</v>
      </c>
      <c r="B17" s="39"/>
      <c r="C17" s="18" t="s">
        <v>61</v>
      </c>
      <c r="D17" s="39">
        <v>20</v>
      </c>
      <c r="E17" s="6">
        <v>50</v>
      </c>
      <c r="F17" s="39">
        <f>E17-D17</f>
        <v>30</v>
      </c>
      <c r="G17" s="19">
        <v>1305</v>
      </c>
      <c r="H17" s="19">
        <f t="shared" si="1"/>
        <v>522</v>
      </c>
      <c r="I17" s="39"/>
      <c r="J17" s="39">
        <v>1</v>
      </c>
      <c r="K17" s="39"/>
      <c r="L17" s="18" t="s">
        <v>61</v>
      </c>
      <c r="M17" s="39">
        <v>20</v>
      </c>
      <c r="N17" s="39">
        <v>60</v>
      </c>
      <c r="O17" s="39">
        <f t="shared" si="2"/>
        <v>40</v>
      </c>
      <c r="P17" s="19">
        <v>2010</v>
      </c>
      <c r="Q17" s="19">
        <f t="shared" si="3"/>
        <v>804</v>
      </c>
      <c r="R17" s="39"/>
      <c r="S17" s="39">
        <v>1</v>
      </c>
      <c r="T17" s="39" t="s">
        <v>41</v>
      </c>
      <c r="U17" s="39"/>
      <c r="V17" s="83">
        <f t="shared" si="0"/>
        <v>5.5</v>
      </c>
    </row>
    <row r="18" spans="1:37" s="23" customFormat="1" ht="21.95" customHeight="1" x14ac:dyDescent="0.25">
      <c r="A18" s="70"/>
      <c r="B18" s="70"/>
      <c r="C18" s="70" t="s">
        <v>49</v>
      </c>
      <c r="D18" s="70">
        <f>SUM(D10:D17)</f>
        <v>265</v>
      </c>
      <c r="E18" s="70">
        <f t="shared" ref="E18:S18" si="4">SUM(E10:E17)</f>
        <v>400</v>
      </c>
      <c r="F18" s="70">
        <f t="shared" si="4"/>
        <v>135</v>
      </c>
      <c r="G18" s="19">
        <f>SUM(G10:G17)</f>
        <v>7515</v>
      </c>
      <c r="H18" s="19">
        <f t="shared" si="1"/>
        <v>3006</v>
      </c>
      <c r="I18" s="70"/>
      <c r="J18" s="70">
        <f t="shared" si="4"/>
        <v>8</v>
      </c>
      <c r="K18" s="70">
        <f t="shared" si="4"/>
        <v>38881156</v>
      </c>
      <c r="L18" s="70"/>
      <c r="M18" s="70">
        <f t="shared" si="4"/>
        <v>290</v>
      </c>
      <c r="N18" s="70">
        <f t="shared" si="4"/>
        <v>530</v>
      </c>
      <c r="O18" s="70">
        <f t="shared" si="4"/>
        <v>240</v>
      </c>
      <c r="P18" s="19">
        <f>SUM(P10:P17)</f>
        <v>14070</v>
      </c>
      <c r="Q18" s="19">
        <f t="shared" si="3"/>
        <v>5628</v>
      </c>
      <c r="R18" s="70"/>
      <c r="S18" s="70">
        <f t="shared" si="4"/>
        <v>10</v>
      </c>
      <c r="T18" s="70"/>
      <c r="U18" s="70"/>
      <c r="V18" s="85">
        <f t="shared" si="0"/>
        <v>30.75</v>
      </c>
    </row>
    <row r="19" spans="1:37" s="12" customFormat="1" ht="21.95" customHeight="1" x14ac:dyDescent="0.25">
      <c r="A19" s="72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</row>
    <row r="20" spans="1:37" s="14" customFormat="1" ht="21.95" customHeight="1" x14ac:dyDescent="0.25">
      <c r="A20" s="39">
        <v>1</v>
      </c>
      <c r="B20" s="39">
        <v>5220206</v>
      </c>
      <c r="C20" s="18" t="s">
        <v>7</v>
      </c>
      <c r="D20" s="39">
        <v>50</v>
      </c>
      <c r="E20" s="39">
        <v>140</v>
      </c>
      <c r="F20" s="39">
        <f>E20-D20</f>
        <v>90</v>
      </c>
      <c r="G20" s="19">
        <v>1215</v>
      </c>
      <c r="H20" s="19">
        <f>G20*40%</f>
        <v>486</v>
      </c>
      <c r="I20" s="39"/>
      <c r="J20" s="39">
        <v>1</v>
      </c>
      <c r="K20" s="39">
        <v>6220206</v>
      </c>
      <c r="L20" s="18" t="s">
        <v>7</v>
      </c>
      <c r="M20" s="39">
        <v>120</v>
      </c>
      <c r="N20" s="39">
        <v>200</v>
      </c>
      <c r="O20" s="39">
        <f>N20-M20</f>
        <v>80</v>
      </c>
      <c r="P20" s="19">
        <v>1905</v>
      </c>
      <c r="Q20" s="19">
        <f>P20*40%</f>
        <v>762</v>
      </c>
      <c r="R20" s="39"/>
      <c r="S20" s="39">
        <v>2</v>
      </c>
      <c r="T20" s="39" t="s">
        <v>41</v>
      </c>
      <c r="U20" s="39"/>
      <c r="V20" s="83">
        <f>(F20/25)+(O20/25*2)</f>
        <v>10</v>
      </c>
    </row>
    <row r="21" spans="1:37" s="23" customFormat="1" ht="21.95" customHeight="1" x14ac:dyDescent="0.25">
      <c r="A21" s="70"/>
      <c r="B21" s="70"/>
      <c r="C21" s="70" t="s">
        <v>49</v>
      </c>
      <c r="D21" s="70">
        <f>D20</f>
        <v>50</v>
      </c>
      <c r="E21" s="70">
        <f t="shared" ref="E21:H21" si="5">E20</f>
        <v>140</v>
      </c>
      <c r="F21" s="70">
        <f t="shared" si="5"/>
        <v>90</v>
      </c>
      <c r="G21" s="70">
        <f t="shared" si="5"/>
        <v>1215</v>
      </c>
      <c r="H21" s="70">
        <f t="shared" si="5"/>
        <v>486</v>
      </c>
      <c r="I21" s="70"/>
      <c r="J21" s="70">
        <f t="shared" ref="J21:S21" si="6">SUM(J13:J20)</f>
        <v>14</v>
      </c>
      <c r="K21" s="70">
        <f t="shared" si="6"/>
        <v>64541994</v>
      </c>
      <c r="L21" s="70"/>
      <c r="M21" s="70">
        <f>M20</f>
        <v>120</v>
      </c>
      <c r="N21" s="70">
        <f t="shared" ref="N21:Q21" si="7">N20</f>
        <v>200</v>
      </c>
      <c r="O21" s="70">
        <f t="shared" si="7"/>
        <v>80</v>
      </c>
      <c r="P21" s="70">
        <f t="shared" si="7"/>
        <v>1905</v>
      </c>
      <c r="Q21" s="70">
        <f t="shared" si="7"/>
        <v>762</v>
      </c>
      <c r="R21" s="70"/>
      <c r="S21" s="70">
        <f t="shared" si="6"/>
        <v>19</v>
      </c>
      <c r="T21" s="70"/>
      <c r="U21" s="70"/>
      <c r="V21" s="85">
        <f t="shared" ref="V21" si="8">(F21/20)+(O21/20*2)</f>
        <v>12.5</v>
      </c>
    </row>
    <row r="22" spans="1:37" s="14" customFormat="1" ht="21.95" customHeight="1" x14ac:dyDescent="0.25">
      <c r="A22" s="39"/>
      <c r="B22" s="39"/>
      <c r="C22" s="72" t="s">
        <v>63</v>
      </c>
      <c r="D22" s="72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39"/>
      <c r="U22" s="39"/>
    </row>
    <row r="23" spans="1:37" s="14" customFormat="1" ht="21.95" customHeight="1" x14ac:dyDescent="0.25">
      <c r="A23" s="39">
        <v>1</v>
      </c>
      <c r="B23" s="39">
        <v>5220206</v>
      </c>
      <c r="C23" s="18" t="s">
        <v>57</v>
      </c>
      <c r="D23" s="34" t="s">
        <v>71</v>
      </c>
      <c r="E23" s="39"/>
      <c r="F23" s="39"/>
      <c r="G23" s="19"/>
      <c r="H23" s="19"/>
      <c r="I23" s="39"/>
      <c r="J23" s="39">
        <v>1</v>
      </c>
      <c r="K23" s="39">
        <v>6220206</v>
      </c>
      <c r="L23" s="18" t="s">
        <v>57</v>
      </c>
      <c r="M23" s="34" t="s">
        <v>71</v>
      </c>
      <c r="N23" s="39"/>
      <c r="O23" s="39"/>
      <c r="P23" s="19"/>
      <c r="Q23" s="19"/>
      <c r="R23" s="39"/>
      <c r="S23" s="39">
        <v>1</v>
      </c>
      <c r="T23" s="39" t="s">
        <v>41</v>
      </c>
      <c r="U23" s="39"/>
      <c r="V23" s="8"/>
    </row>
    <row r="24" spans="1:37" s="12" customFormat="1" ht="21.95" customHeight="1" x14ac:dyDescent="0.25">
      <c r="A24" s="72" t="s">
        <v>34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s="14" customFormat="1" ht="21.95" customHeight="1" x14ac:dyDescent="0.25">
      <c r="A25" s="39">
        <v>1</v>
      </c>
      <c r="B25" s="39">
        <v>5340201</v>
      </c>
      <c r="C25" s="18" t="s">
        <v>8</v>
      </c>
      <c r="D25" s="39">
        <v>35</v>
      </c>
      <c r="E25" s="39">
        <v>50</v>
      </c>
      <c r="F25" s="39">
        <f>E25-D25</f>
        <v>15</v>
      </c>
      <c r="G25" s="19">
        <v>1245</v>
      </c>
      <c r="H25" s="19">
        <f>G25*40%</f>
        <v>498</v>
      </c>
      <c r="I25" s="39"/>
      <c r="J25" s="39">
        <v>1</v>
      </c>
      <c r="K25" s="39">
        <v>6340201</v>
      </c>
      <c r="L25" s="18" t="s">
        <v>8</v>
      </c>
      <c r="M25" s="39">
        <v>70</v>
      </c>
      <c r="N25" s="39">
        <v>100</v>
      </c>
      <c r="O25" s="39">
        <f>N25-M25</f>
        <v>30</v>
      </c>
      <c r="P25" s="19">
        <v>1950</v>
      </c>
      <c r="Q25" s="19">
        <f>P25*40%</f>
        <v>780</v>
      </c>
      <c r="R25" s="18"/>
      <c r="S25" s="39">
        <v>1</v>
      </c>
      <c r="T25" s="70" t="s">
        <v>41</v>
      </c>
      <c r="U25" s="70"/>
      <c r="V25" s="83">
        <f>(F25/25)+(O25/25*2)</f>
        <v>3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s="14" customFormat="1" ht="21.95" customHeight="1" x14ac:dyDescent="0.25">
      <c r="A26" s="39">
        <v>2</v>
      </c>
      <c r="B26" s="39">
        <v>5340302</v>
      </c>
      <c r="C26" s="18" t="s">
        <v>9</v>
      </c>
      <c r="D26" s="39">
        <v>35</v>
      </c>
      <c r="E26" s="39">
        <v>50</v>
      </c>
      <c r="F26" s="39">
        <f>E26-D26</f>
        <v>15</v>
      </c>
      <c r="G26" s="19">
        <v>1260</v>
      </c>
      <c r="H26" s="19">
        <f t="shared" ref="H26:H29" si="9">G26*40%</f>
        <v>504</v>
      </c>
      <c r="I26" s="39"/>
      <c r="J26" s="39">
        <v>1</v>
      </c>
      <c r="K26" s="39">
        <v>6340302</v>
      </c>
      <c r="L26" s="18" t="s">
        <v>9</v>
      </c>
      <c r="M26" s="39">
        <v>70</v>
      </c>
      <c r="N26" s="39">
        <v>100</v>
      </c>
      <c r="O26" s="39">
        <f t="shared" ref="O26:O27" si="10">N26-M26</f>
        <v>30</v>
      </c>
      <c r="P26" s="19">
        <v>1980</v>
      </c>
      <c r="Q26" s="19">
        <f t="shared" ref="Q26:Q29" si="11">P26*40%</f>
        <v>792</v>
      </c>
      <c r="R26" s="18"/>
      <c r="S26" s="39">
        <v>1</v>
      </c>
      <c r="T26" s="70" t="s">
        <v>41</v>
      </c>
      <c r="U26" s="70"/>
      <c r="V26" s="83">
        <f t="shared" ref="V26:V28" si="12">(F26/25)+(O26/25*2)</f>
        <v>3</v>
      </c>
    </row>
    <row r="27" spans="1:37" s="14" customFormat="1" ht="33" customHeight="1" x14ac:dyDescent="0.25">
      <c r="A27" s="39">
        <v>3</v>
      </c>
      <c r="B27" s="39">
        <v>5340417</v>
      </c>
      <c r="C27" s="20" t="s">
        <v>10</v>
      </c>
      <c r="D27" s="34">
        <v>35</v>
      </c>
      <c r="E27" s="39">
        <v>50</v>
      </c>
      <c r="F27" s="39">
        <f>E27-D27</f>
        <v>15</v>
      </c>
      <c r="G27" s="19">
        <v>1275</v>
      </c>
      <c r="H27" s="19">
        <f t="shared" si="9"/>
        <v>510</v>
      </c>
      <c r="I27" s="39"/>
      <c r="J27" s="39">
        <v>1</v>
      </c>
      <c r="K27" s="39">
        <v>6340417</v>
      </c>
      <c r="L27" s="20" t="s">
        <v>10</v>
      </c>
      <c r="M27" s="34">
        <v>70</v>
      </c>
      <c r="N27" s="39">
        <v>100</v>
      </c>
      <c r="O27" s="39">
        <f t="shared" si="10"/>
        <v>30</v>
      </c>
      <c r="P27" s="19">
        <v>1995</v>
      </c>
      <c r="Q27" s="19">
        <f t="shared" si="11"/>
        <v>798</v>
      </c>
      <c r="R27" s="18"/>
      <c r="S27" s="39">
        <v>1</v>
      </c>
      <c r="T27" s="70"/>
      <c r="U27" s="70"/>
      <c r="V27" s="83">
        <f t="shared" si="12"/>
        <v>3</v>
      </c>
    </row>
    <row r="28" spans="1:37" s="14" customFormat="1" ht="21.95" customHeight="1" x14ac:dyDescent="0.25">
      <c r="A28" s="39">
        <v>4</v>
      </c>
      <c r="B28" s="39"/>
      <c r="C28" s="20" t="s">
        <v>62</v>
      </c>
      <c r="D28" s="34" t="s">
        <v>71</v>
      </c>
      <c r="E28" s="39"/>
      <c r="F28" s="39"/>
      <c r="G28" s="19"/>
      <c r="H28" s="19"/>
      <c r="I28" s="39"/>
      <c r="J28" s="39">
        <v>1</v>
      </c>
      <c r="K28" s="39"/>
      <c r="L28" s="20" t="s">
        <v>62</v>
      </c>
      <c r="M28" s="34" t="s">
        <v>71</v>
      </c>
      <c r="N28" s="39"/>
      <c r="O28" s="39"/>
      <c r="P28" s="19"/>
      <c r="Q28" s="19"/>
      <c r="R28" s="39"/>
      <c r="S28" s="39">
        <v>1</v>
      </c>
      <c r="T28" s="70" t="s">
        <v>41</v>
      </c>
      <c r="U28" s="70"/>
      <c r="V28" s="83">
        <f t="shared" si="12"/>
        <v>0</v>
      </c>
    </row>
    <row r="29" spans="1:37" s="14" customFormat="1" ht="21.95" customHeight="1" x14ac:dyDescent="0.25">
      <c r="A29" s="39"/>
      <c r="B29" s="39"/>
      <c r="C29" s="70" t="s">
        <v>49</v>
      </c>
      <c r="D29" s="70">
        <f>SUM(D25:D28)</f>
        <v>105</v>
      </c>
      <c r="E29" s="70">
        <f>SUM(E25:E28)</f>
        <v>150</v>
      </c>
      <c r="F29" s="70">
        <f>SUM(F25:F28)</f>
        <v>45</v>
      </c>
      <c r="G29" s="19">
        <f>SUM(G25:G28)</f>
        <v>3780</v>
      </c>
      <c r="H29" s="19">
        <f t="shared" si="9"/>
        <v>1512</v>
      </c>
      <c r="I29" s="70"/>
      <c r="J29" s="70">
        <f>SUM(J25:J28)</f>
        <v>4</v>
      </c>
      <c r="K29" s="70">
        <f t="shared" ref="K29:S29" si="13">SUM(K25:K28)</f>
        <v>19020920</v>
      </c>
      <c r="L29" s="70"/>
      <c r="M29" s="70">
        <f t="shared" si="13"/>
        <v>210</v>
      </c>
      <c r="N29" s="70">
        <f t="shared" si="13"/>
        <v>300</v>
      </c>
      <c r="O29" s="70">
        <f t="shared" si="13"/>
        <v>90</v>
      </c>
      <c r="P29" s="19">
        <f>SUM(P25:P28)</f>
        <v>5925</v>
      </c>
      <c r="Q29" s="19">
        <f t="shared" si="11"/>
        <v>2370</v>
      </c>
      <c r="R29" s="70"/>
      <c r="S29" s="70">
        <f t="shared" si="13"/>
        <v>4</v>
      </c>
      <c r="T29" s="39"/>
      <c r="U29" s="39"/>
      <c r="V29" s="85">
        <f>(F29/25)+(O29/25*2)</f>
        <v>9</v>
      </c>
    </row>
    <row r="30" spans="1:37" s="12" customFormat="1" ht="21.95" customHeight="1" x14ac:dyDescent="0.25">
      <c r="A30" s="13"/>
      <c r="B30" s="72" t="s">
        <v>35</v>
      </c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</row>
    <row r="31" spans="1:37" s="14" customFormat="1" ht="21.95" customHeight="1" x14ac:dyDescent="0.25">
      <c r="A31" s="39">
        <v>1</v>
      </c>
      <c r="B31" s="39">
        <v>5510201</v>
      </c>
      <c r="C31" s="18" t="s">
        <v>11</v>
      </c>
      <c r="D31" s="39">
        <v>35</v>
      </c>
      <c r="E31" s="39">
        <v>50</v>
      </c>
      <c r="F31" s="39">
        <f>E31-D31</f>
        <v>15</v>
      </c>
      <c r="G31" s="19">
        <v>1305</v>
      </c>
      <c r="H31" s="19">
        <f>G31*40%</f>
        <v>522</v>
      </c>
      <c r="I31" s="39"/>
      <c r="J31" s="39">
        <v>1</v>
      </c>
      <c r="K31" s="39">
        <v>6510201</v>
      </c>
      <c r="L31" s="18" t="s">
        <v>11</v>
      </c>
      <c r="M31" s="39">
        <v>50</v>
      </c>
      <c r="N31" s="39">
        <v>300</v>
      </c>
      <c r="O31" s="39">
        <f>N31-M31</f>
        <v>250</v>
      </c>
      <c r="P31" s="19">
        <v>1905</v>
      </c>
      <c r="Q31" s="19">
        <f>P31*40%</f>
        <v>762</v>
      </c>
      <c r="R31" s="39"/>
      <c r="S31" s="39">
        <v>9</v>
      </c>
      <c r="T31" s="39" t="s">
        <v>41</v>
      </c>
      <c r="U31" s="39"/>
      <c r="V31" s="83">
        <f t="shared" ref="V31:V36" si="14">(F31/20)+(O31/20*2)</f>
        <v>25.75</v>
      </c>
    </row>
    <row r="32" spans="1:37" s="14" customFormat="1" ht="21.95" customHeight="1" x14ac:dyDescent="0.25">
      <c r="A32" s="39">
        <v>2</v>
      </c>
      <c r="B32" s="39">
        <v>5510212</v>
      </c>
      <c r="C32" s="18" t="s">
        <v>12</v>
      </c>
      <c r="D32" s="39">
        <v>35</v>
      </c>
      <c r="E32" s="39">
        <v>50</v>
      </c>
      <c r="F32" s="39">
        <f>E32-D32</f>
        <v>15</v>
      </c>
      <c r="G32" s="19">
        <v>1305</v>
      </c>
      <c r="H32" s="19">
        <f t="shared" ref="H32:H36" si="15">G32*40%</f>
        <v>522</v>
      </c>
      <c r="I32" s="39"/>
      <c r="J32" s="39">
        <v>1</v>
      </c>
      <c r="K32" s="39">
        <v>6510212</v>
      </c>
      <c r="L32" s="18" t="s">
        <v>13</v>
      </c>
      <c r="M32" s="39">
        <v>35</v>
      </c>
      <c r="N32" s="39">
        <v>150</v>
      </c>
      <c r="O32" s="39">
        <f t="shared" ref="O32:O35" si="16">N32-M32</f>
        <v>115</v>
      </c>
      <c r="P32" s="19">
        <v>1935</v>
      </c>
      <c r="Q32" s="19">
        <f t="shared" ref="Q32:Q36" si="17">P32*40%</f>
        <v>774</v>
      </c>
      <c r="R32" s="39"/>
      <c r="S32" s="39">
        <v>3</v>
      </c>
      <c r="T32" s="39" t="s">
        <v>41</v>
      </c>
      <c r="U32" s="39"/>
      <c r="V32" s="83">
        <f t="shared" si="14"/>
        <v>12.25</v>
      </c>
    </row>
    <row r="33" spans="1:37" s="14" customFormat="1" ht="21.95" customHeight="1" x14ac:dyDescent="0.25">
      <c r="A33" s="39">
        <v>3</v>
      </c>
      <c r="B33" s="39"/>
      <c r="C33" s="18" t="s">
        <v>59</v>
      </c>
      <c r="D33" s="39">
        <v>50</v>
      </c>
      <c r="E33" s="39">
        <v>50</v>
      </c>
      <c r="F33" s="39">
        <f>E33-D33</f>
        <v>0</v>
      </c>
      <c r="G33" s="19"/>
      <c r="H33" s="19"/>
      <c r="I33" s="39"/>
      <c r="J33" s="39">
        <v>1</v>
      </c>
      <c r="K33" s="39"/>
      <c r="L33" s="18"/>
      <c r="M33" s="39"/>
      <c r="N33" s="39"/>
      <c r="O33" s="39"/>
      <c r="P33" s="19"/>
      <c r="Q33" s="19"/>
      <c r="R33" s="39"/>
      <c r="S33" s="39"/>
      <c r="T33" s="39"/>
      <c r="U33" s="39"/>
      <c r="V33" s="83">
        <f t="shared" si="14"/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s="14" customFormat="1" ht="33" customHeight="1" x14ac:dyDescent="0.25">
      <c r="A34" s="39">
        <v>4</v>
      </c>
      <c r="B34" s="39">
        <v>5520155</v>
      </c>
      <c r="C34" s="20" t="s">
        <v>15</v>
      </c>
      <c r="D34" s="34">
        <v>35</v>
      </c>
      <c r="E34" s="39">
        <v>50</v>
      </c>
      <c r="F34" s="39">
        <f>E34-D34</f>
        <v>15</v>
      </c>
      <c r="G34" s="19">
        <v>1275</v>
      </c>
      <c r="H34" s="19">
        <f t="shared" si="15"/>
        <v>510</v>
      </c>
      <c r="I34" s="39"/>
      <c r="J34" s="39">
        <v>1</v>
      </c>
      <c r="K34" s="39">
        <v>6520155</v>
      </c>
      <c r="L34" s="20" t="s">
        <v>15</v>
      </c>
      <c r="M34" s="34">
        <v>35</v>
      </c>
      <c r="N34" s="39">
        <v>100</v>
      </c>
      <c r="O34" s="39">
        <f t="shared" si="16"/>
        <v>65</v>
      </c>
      <c r="P34" s="19">
        <v>1935</v>
      </c>
      <c r="Q34" s="19">
        <f t="shared" si="17"/>
        <v>774</v>
      </c>
      <c r="R34" s="39"/>
      <c r="S34" s="39">
        <v>2</v>
      </c>
      <c r="T34" s="39" t="s">
        <v>41</v>
      </c>
      <c r="U34" s="39"/>
      <c r="V34" s="83">
        <f t="shared" si="14"/>
        <v>7.25</v>
      </c>
    </row>
    <row r="35" spans="1:37" s="14" customFormat="1" ht="21.95" customHeight="1" x14ac:dyDescent="0.25">
      <c r="A35" s="39">
        <v>5</v>
      </c>
      <c r="B35" s="39">
        <v>5520121</v>
      </c>
      <c r="C35" s="18" t="s">
        <v>14</v>
      </c>
      <c r="D35" s="39">
        <v>50</v>
      </c>
      <c r="E35" s="39">
        <v>50</v>
      </c>
      <c r="F35" s="39">
        <f>E35-D35</f>
        <v>0</v>
      </c>
      <c r="G35" s="19"/>
      <c r="H35" s="19"/>
      <c r="I35" s="39"/>
      <c r="J35" s="39">
        <v>1</v>
      </c>
      <c r="K35" s="39">
        <v>6520121</v>
      </c>
      <c r="L35" s="18" t="s">
        <v>14</v>
      </c>
      <c r="M35" s="39">
        <v>50</v>
      </c>
      <c r="N35" s="39">
        <v>50</v>
      </c>
      <c r="O35" s="39">
        <f t="shared" si="16"/>
        <v>0</v>
      </c>
      <c r="P35" s="19"/>
      <c r="Q35" s="19"/>
      <c r="R35" s="39"/>
      <c r="S35" s="39">
        <v>1</v>
      </c>
      <c r="T35" s="39" t="s">
        <v>41</v>
      </c>
      <c r="U35" s="39"/>
      <c r="V35" s="83">
        <f t="shared" si="14"/>
        <v>0</v>
      </c>
    </row>
    <row r="36" spans="1:37" s="14" customFormat="1" ht="21.95" customHeight="1" x14ac:dyDescent="0.25">
      <c r="A36" s="39"/>
      <c r="B36" s="39"/>
      <c r="C36" s="70" t="s">
        <v>49</v>
      </c>
      <c r="D36" s="70">
        <f>SUM(D31:D35)</f>
        <v>205</v>
      </c>
      <c r="E36" s="70">
        <f>SUM(E31:E35)</f>
        <v>250</v>
      </c>
      <c r="F36" s="70">
        <f t="shared" ref="F36:J36" si="18">SUM(F31:F35)</f>
        <v>45</v>
      </c>
      <c r="G36" s="19">
        <f>SUM(G31:G35)</f>
        <v>3885</v>
      </c>
      <c r="H36" s="19">
        <f t="shared" si="15"/>
        <v>1554</v>
      </c>
      <c r="I36" s="70"/>
      <c r="J36" s="70">
        <f t="shared" si="18"/>
        <v>5</v>
      </c>
      <c r="K36" s="70">
        <f>SUM(K31:K35)</f>
        <v>26060689</v>
      </c>
      <c r="L36" s="70"/>
      <c r="M36" s="70">
        <f>SUM(M31:M35)</f>
        <v>170</v>
      </c>
      <c r="N36" s="70">
        <f>SUM(N31:N35)</f>
        <v>600</v>
      </c>
      <c r="O36" s="70">
        <f t="shared" ref="O36:U36" si="19">SUM(O31:O35)</f>
        <v>430</v>
      </c>
      <c r="P36" s="19">
        <f>SUM(P31:P35)</f>
        <v>5775</v>
      </c>
      <c r="Q36" s="19">
        <f t="shared" si="17"/>
        <v>2310</v>
      </c>
      <c r="R36" s="70"/>
      <c r="S36" s="70">
        <f t="shared" si="19"/>
        <v>15</v>
      </c>
      <c r="T36" s="70">
        <f t="shared" si="19"/>
        <v>0</v>
      </c>
      <c r="U36" s="70">
        <f t="shared" si="19"/>
        <v>0</v>
      </c>
      <c r="V36" s="85">
        <f t="shared" si="14"/>
        <v>45.25</v>
      </c>
    </row>
    <row r="37" spans="1:37" s="12" customFormat="1" ht="21.95" customHeight="1" x14ac:dyDescent="0.25">
      <c r="A37" s="72" t="s">
        <v>36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</row>
    <row r="38" spans="1:37" s="14" customFormat="1" ht="21.95" customHeight="1" x14ac:dyDescent="0.25">
      <c r="A38" s="39">
        <v>1</v>
      </c>
      <c r="B38" s="39">
        <v>5510216</v>
      </c>
      <c r="C38" s="18" t="s">
        <v>16</v>
      </c>
      <c r="D38" s="39">
        <v>50</v>
      </c>
      <c r="E38" s="39">
        <v>200</v>
      </c>
      <c r="F38" s="39">
        <f>E38-D38</f>
        <v>150</v>
      </c>
      <c r="G38" s="19">
        <v>1275</v>
      </c>
      <c r="H38" s="19">
        <f>G38*40%</f>
        <v>510</v>
      </c>
      <c r="I38" s="39"/>
      <c r="J38" s="39">
        <v>4</v>
      </c>
      <c r="K38" s="39">
        <v>6510216</v>
      </c>
      <c r="L38" s="18" t="s">
        <v>16</v>
      </c>
      <c r="M38" s="39">
        <v>150</v>
      </c>
      <c r="N38" s="39">
        <v>970</v>
      </c>
      <c r="O38" s="39">
        <f>N38-M38</f>
        <v>820</v>
      </c>
      <c r="P38" s="19">
        <v>1980</v>
      </c>
      <c r="Q38" s="19">
        <f>P38*40%</f>
        <v>792</v>
      </c>
      <c r="R38" s="39"/>
      <c r="S38" s="39">
        <v>16</v>
      </c>
      <c r="T38" s="39" t="s">
        <v>41</v>
      </c>
      <c r="U38" s="39"/>
      <c r="V38" s="8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s="14" customFormat="1" ht="21.95" customHeight="1" x14ac:dyDescent="0.25">
      <c r="A39" s="39"/>
      <c r="B39" s="39"/>
      <c r="C39" s="70" t="s">
        <v>49</v>
      </c>
      <c r="D39" s="70">
        <v>50</v>
      </c>
      <c r="E39" s="70">
        <f>SUM(E38:E38)</f>
        <v>200</v>
      </c>
      <c r="F39" s="70">
        <f>SUM(F38:F38)</f>
        <v>150</v>
      </c>
      <c r="G39" s="70">
        <f>SUM(G38:G38)</f>
        <v>1275</v>
      </c>
      <c r="H39" s="70">
        <f>SUM(H38:H38)</f>
        <v>510</v>
      </c>
      <c r="I39" s="70"/>
      <c r="J39" s="70">
        <f>SUM(J38:J38)</f>
        <v>4</v>
      </c>
      <c r="K39" s="70">
        <f>SUM(K38:K38)</f>
        <v>6510216</v>
      </c>
      <c r="L39" s="70"/>
      <c r="M39" s="70">
        <f>SUM(M38:M38)</f>
        <v>150</v>
      </c>
      <c r="N39" s="70">
        <f>SUM(N38:N38)</f>
        <v>970</v>
      </c>
      <c r="O39" s="70">
        <f>SUM(O38:O38)</f>
        <v>820</v>
      </c>
      <c r="P39" s="70">
        <f>SUM(P38:P38)</f>
        <v>1980</v>
      </c>
      <c r="Q39" s="70">
        <f>SUM(Q38:Q38)</f>
        <v>792</v>
      </c>
      <c r="R39" s="70"/>
      <c r="S39" s="70">
        <f>SUM(S38:S38)</f>
        <v>16</v>
      </c>
      <c r="T39" s="70">
        <f t="shared" ref="T39:U39" si="20">SUM(T38:T38)</f>
        <v>0</v>
      </c>
      <c r="U39" s="70">
        <f t="shared" si="20"/>
        <v>0</v>
      </c>
      <c r="V39" s="83">
        <f t="shared" ref="V39" si="21">(F39/20)+(O39/20*2)</f>
        <v>89.5</v>
      </c>
    </row>
    <row r="40" spans="1:37" s="12" customFormat="1" ht="21.95" customHeight="1" x14ac:dyDescent="0.25">
      <c r="A40" s="72" t="s">
        <v>37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1:37" s="14" customFormat="1" ht="21.95" customHeight="1" x14ac:dyDescent="0.25">
      <c r="A41" s="39">
        <v>1</v>
      </c>
      <c r="B41" s="39">
        <v>5510211</v>
      </c>
      <c r="C41" s="18" t="s">
        <v>17</v>
      </c>
      <c r="D41" s="39">
        <v>50</v>
      </c>
      <c r="E41" s="39">
        <v>50</v>
      </c>
      <c r="F41" s="39">
        <f>E41-D41</f>
        <v>0</v>
      </c>
      <c r="G41" s="19"/>
      <c r="H41" s="19"/>
      <c r="I41" s="39"/>
      <c r="J41" s="39">
        <v>1</v>
      </c>
      <c r="K41" s="39">
        <v>6510211</v>
      </c>
      <c r="L41" s="18" t="s">
        <v>17</v>
      </c>
      <c r="M41" s="39">
        <v>70</v>
      </c>
      <c r="N41" s="39">
        <v>70</v>
      </c>
      <c r="O41" s="39">
        <f>N41-M41</f>
        <v>0</v>
      </c>
      <c r="P41" s="19"/>
      <c r="Q41" s="19"/>
      <c r="R41" s="39"/>
      <c r="S41" s="39">
        <v>2</v>
      </c>
      <c r="T41" s="39" t="s">
        <v>41</v>
      </c>
      <c r="U41" s="39"/>
      <c r="V41" s="83">
        <f t="shared" ref="V41:V45" si="22">(F41/20)+(O41/20*2)</f>
        <v>0</v>
      </c>
    </row>
    <row r="42" spans="1:37" s="14" customFormat="1" ht="33" customHeight="1" x14ac:dyDescent="0.25">
      <c r="A42" s="39">
        <v>2</v>
      </c>
      <c r="B42" s="39">
        <v>5520205</v>
      </c>
      <c r="C42" s="20" t="s">
        <v>19</v>
      </c>
      <c r="D42" s="34">
        <v>25</v>
      </c>
      <c r="E42" s="39">
        <v>50</v>
      </c>
      <c r="F42" s="39">
        <f>E42-D42</f>
        <v>25</v>
      </c>
      <c r="G42" s="19">
        <v>1275</v>
      </c>
      <c r="H42" s="19">
        <f>G42*40%</f>
        <v>510</v>
      </c>
      <c r="I42" s="39"/>
      <c r="J42" s="39">
        <v>1</v>
      </c>
      <c r="K42" s="39">
        <v>6520205</v>
      </c>
      <c r="L42" s="20" t="s">
        <v>19</v>
      </c>
      <c r="M42" s="34">
        <v>25</v>
      </c>
      <c r="N42" s="39">
        <v>100</v>
      </c>
      <c r="O42" s="39">
        <f t="shared" ref="O42:O44" si="23">N42-M42</f>
        <v>75</v>
      </c>
      <c r="P42" s="19">
        <v>1980</v>
      </c>
      <c r="Q42" s="19">
        <f>P42*40%</f>
        <v>792</v>
      </c>
      <c r="R42" s="39"/>
      <c r="S42" s="39">
        <v>2</v>
      </c>
      <c r="T42" s="39" t="s">
        <v>41</v>
      </c>
      <c r="U42" s="39"/>
      <c r="V42" s="83">
        <f t="shared" si="22"/>
        <v>8.75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37" s="14" customFormat="1" ht="33" customHeight="1" x14ac:dyDescent="0.25">
      <c r="A43" s="39">
        <v>3</v>
      </c>
      <c r="B43" s="39">
        <v>5520255</v>
      </c>
      <c r="C43" s="20" t="s">
        <v>20</v>
      </c>
      <c r="D43" s="34">
        <v>25</v>
      </c>
      <c r="E43" s="39">
        <v>50</v>
      </c>
      <c r="F43" s="39">
        <f>E43-D43</f>
        <v>25</v>
      </c>
      <c r="G43" s="19">
        <v>1275</v>
      </c>
      <c r="H43" s="19">
        <f t="shared" ref="H43:H45" si="24">G43*40%</f>
        <v>510</v>
      </c>
      <c r="I43" s="39"/>
      <c r="J43" s="39">
        <v>1</v>
      </c>
      <c r="K43" s="39">
        <v>6520255</v>
      </c>
      <c r="L43" s="20" t="s">
        <v>20</v>
      </c>
      <c r="M43" s="34">
        <v>25</v>
      </c>
      <c r="N43" s="39">
        <v>100</v>
      </c>
      <c r="O43" s="39">
        <f t="shared" si="23"/>
        <v>75</v>
      </c>
      <c r="P43" s="19">
        <v>1980</v>
      </c>
      <c r="Q43" s="19">
        <f t="shared" ref="Q43" si="25">P43*40%</f>
        <v>792</v>
      </c>
      <c r="R43" s="39"/>
      <c r="S43" s="39">
        <v>2</v>
      </c>
      <c r="T43" s="39" t="s">
        <v>41</v>
      </c>
      <c r="U43" s="39"/>
      <c r="V43" s="83">
        <f t="shared" si="22"/>
        <v>8.75</v>
      </c>
    </row>
    <row r="44" spans="1:37" s="14" customFormat="1" ht="21.95" customHeight="1" x14ac:dyDescent="0.25">
      <c r="A44" s="39">
        <v>4</v>
      </c>
      <c r="B44" s="39">
        <v>5520114</v>
      </c>
      <c r="C44" s="18" t="s">
        <v>18</v>
      </c>
      <c r="D44" s="39">
        <v>60</v>
      </c>
      <c r="E44" s="39">
        <v>60</v>
      </c>
      <c r="F44" s="39">
        <f>E44-D44</f>
        <v>0</v>
      </c>
      <c r="G44" s="19"/>
      <c r="H44" s="19"/>
      <c r="I44" s="39"/>
      <c r="J44" s="39">
        <v>1</v>
      </c>
      <c r="K44" s="39">
        <v>6520114</v>
      </c>
      <c r="L44" s="18" t="s">
        <v>18</v>
      </c>
      <c r="M44" s="39">
        <v>50</v>
      </c>
      <c r="N44" s="39">
        <v>50</v>
      </c>
      <c r="O44" s="39">
        <f t="shared" si="23"/>
        <v>0</v>
      </c>
      <c r="P44" s="19"/>
      <c r="Q44" s="19"/>
      <c r="R44" s="39"/>
      <c r="S44" s="39">
        <v>1</v>
      </c>
      <c r="T44" s="39" t="s">
        <v>41</v>
      </c>
      <c r="U44" s="39"/>
      <c r="V44" s="83">
        <f t="shared" si="22"/>
        <v>0</v>
      </c>
    </row>
    <row r="45" spans="1:37" s="14" customFormat="1" ht="21.95" customHeight="1" x14ac:dyDescent="0.25">
      <c r="A45" s="39"/>
      <c r="B45" s="39"/>
      <c r="C45" s="70" t="s">
        <v>49</v>
      </c>
      <c r="D45" s="70">
        <f>SUM(D41:D44)</f>
        <v>160</v>
      </c>
      <c r="E45" s="70">
        <f>SUM(E41:E44)</f>
        <v>210</v>
      </c>
      <c r="F45" s="70">
        <f t="shared" ref="F45:U45" si="26">SUM(F41:F44)</f>
        <v>50</v>
      </c>
      <c r="G45" s="19">
        <f>SUM(G41:G44)</f>
        <v>2550</v>
      </c>
      <c r="H45" s="19">
        <f t="shared" si="24"/>
        <v>1020</v>
      </c>
      <c r="I45" s="70"/>
      <c r="J45" s="70">
        <f t="shared" si="26"/>
        <v>4</v>
      </c>
      <c r="K45" s="70">
        <f t="shared" si="26"/>
        <v>26070785</v>
      </c>
      <c r="L45" s="70"/>
      <c r="M45" s="70">
        <f t="shared" si="26"/>
        <v>170</v>
      </c>
      <c r="N45" s="70">
        <f t="shared" si="26"/>
        <v>320</v>
      </c>
      <c r="O45" s="70">
        <f t="shared" si="26"/>
        <v>150</v>
      </c>
      <c r="P45" s="19">
        <f>SUM(P41:P44)</f>
        <v>3960</v>
      </c>
      <c r="Q45" s="19">
        <f>P45*40%</f>
        <v>1584</v>
      </c>
      <c r="R45" s="70"/>
      <c r="S45" s="70">
        <f t="shared" si="26"/>
        <v>7</v>
      </c>
      <c r="T45" s="70">
        <f t="shared" si="26"/>
        <v>0</v>
      </c>
      <c r="U45" s="70">
        <f t="shared" si="26"/>
        <v>0</v>
      </c>
      <c r="V45" s="85">
        <f t="shared" si="22"/>
        <v>17.5</v>
      </c>
    </row>
    <row r="46" spans="1:37" s="12" customFormat="1" ht="21.95" customHeight="1" x14ac:dyDescent="0.25">
      <c r="A46" s="13"/>
      <c r="B46" s="72" t="s">
        <v>38</v>
      </c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</row>
    <row r="47" spans="1:37" s="14" customFormat="1" ht="33" customHeight="1" x14ac:dyDescent="0.25">
      <c r="A47" s="39">
        <v>1</v>
      </c>
      <c r="B47" s="39">
        <v>5510303</v>
      </c>
      <c r="C47" s="20" t="s">
        <v>21</v>
      </c>
      <c r="D47" s="34">
        <v>30</v>
      </c>
      <c r="E47" s="39">
        <v>50</v>
      </c>
      <c r="F47" s="39">
        <f>E47-D47</f>
        <v>20</v>
      </c>
      <c r="G47" s="19">
        <v>1275</v>
      </c>
      <c r="H47" s="19">
        <f>G47*40%</f>
        <v>510</v>
      </c>
      <c r="I47" s="39"/>
      <c r="J47" s="39">
        <v>1</v>
      </c>
      <c r="K47" s="39">
        <v>6510303</v>
      </c>
      <c r="L47" s="20" t="s">
        <v>21</v>
      </c>
      <c r="M47" s="34">
        <v>50</v>
      </c>
      <c r="N47" s="39">
        <v>200</v>
      </c>
      <c r="O47" s="39">
        <f>N47-M47</f>
        <v>150</v>
      </c>
      <c r="P47" s="19">
        <v>1995</v>
      </c>
      <c r="Q47" s="19">
        <f>P47*40%</f>
        <v>798</v>
      </c>
      <c r="R47" s="39"/>
      <c r="S47" s="39">
        <v>2</v>
      </c>
      <c r="T47" s="39" t="s">
        <v>41</v>
      </c>
      <c r="U47" s="39"/>
      <c r="V47" s="83">
        <f t="shared" ref="V47:V53" si="27">(F47/20)+(O47/20*2)</f>
        <v>16</v>
      </c>
    </row>
    <row r="48" spans="1:37" s="14" customFormat="1" ht="33" customHeight="1" x14ac:dyDescent="0.25">
      <c r="A48" s="39">
        <v>2</v>
      </c>
      <c r="B48" s="39">
        <v>5510305</v>
      </c>
      <c r="C48" s="20" t="s">
        <v>29</v>
      </c>
      <c r="D48" s="34">
        <v>30</v>
      </c>
      <c r="E48" s="39">
        <v>50</v>
      </c>
      <c r="F48" s="39">
        <f>E48-D48</f>
        <v>20</v>
      </c>
      <c r="G48" s="19">
        <v>1305</v>
      </c>
      <c r="H48" s="19">
        <f t="shared" ref="H48:H53" si="28">G48*40%</f>
        <v>522</v>
      </c>
      <c r="I48" s="39"/>
      <c r="J48" s="39">
        <v>1</v>
      </c>
      <c r="K48" s="39">
        <v>6510305</v>
      </c>
      <c r="L48" s="20" t="s">
        <v>30</v>
      </c>
      <c r="M48" s="34">
        <v>30</v>
      </c>
      <c r="N48" s="39">
        <v>150</v>
      </c>
      <c r="O48" s="39">
        <f t="shared" ref="O48:O52" si="29">N48-M48</f>
        <v>120</v>
      </c>
      <c r="P48" s="19">
        <v>1995</v>
      </c>
      <c r="Q48" s="19">
        <f t="shared" ref="Q48:Q53" si="30">P48*40%</f>
        <v>798</v>
      </c>
      <c r="R48" s="39"/>
      <c r="S48" s="39">
        <v>1</v>
      </c>
      <c r="T48" s="39" t="s">
        <v>41</v>
      </c>
      <c r="U48" s="39"/>
      <c r="V48" s="83">
        <f t="shared" si="27"/>
        <v>13</v>
      </c>
    </row>
    <row r="49" spans="1:37" s="14" customFormat="1" ht="33" customHeight="1" x14ac:dyDescent="0.25">
      <c r="A49" s="39">
        <v>3</v>
      </c>
      <c r="B49" s="39">
        <v>5520217</v>
      </c>
      <c r="C49" s="20" t="s">
        <v>22</v>
      </c>
      <c r="D49" s="34">
        <v>70</v>
      </c>
      <c r="E49" s="39">
        <v>70</v>
      </c>
      <c r="F49" s="39">
        <f>E49-D49</f>
        <v>0</v>
      </c>
      <c r="G49" s="19"/>
      <c r="H49" s="19"/>
      <c r="I49" s="39"/>
      <c r="J49" s="39">
        <v>1</v>
      </c>
      <c r="K49" s="39">
        <v>6520217</v>
      </c>
      <c r="L49" s="20" t="s">
        <v>22</v>
      </c>
      <c r="M49" s="34">
        <v>50</v>
      </c>
      <c r="N49" s="39">
        <v>50</v>
      </c>
      <c r="O49" s="39">
        <f t="shared" si="29"/>
        <v>0</v>
      </c>
      <c r="P49" s="19"/>
      <c r="Q49" s="19"/>
      <c r="R49" s="39"/>
      <c r="S49" s="39">
        <v>1</v>
      </c>
      <c r="T49" s="39" t="s">
        <v>41</v>
      </c>
      <c r="U49" s="39"/>
      <c r="V49" s="83">
        <f t="shared" si="27"/>
        <v>0</v>
      </c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</row>
    <row r="50" spans="1:37" s="14" customFormat="1" ht="21.95" customHeight="1" x14ac:dyDescent="0.25">
      <c r="A50" s="39">
        <v>4</v>
      </c>
      <c r="B50" s="39">
        <v>5520225</v>
      </c>
      <c r="C50" s="18" t="s">
        <v>23</v>
      </c>
      <c r="D50" s="39">
        <v>50</v>
      </c>
      <c r="E50" s="39">
        <v>90</v>
      </c>
      <c r="F50" s="39">
        <f>E50-D50</f>
        <v>40</v>
      </c>
      <c r="G50" s="19">
        <v>1305</v>
      </c>
      <c r="H50" s="19">
        <f t="shared" si="28"/>
        <v>522</v>
      </c>
      <c r="I50" s="39"/>
      <c r="J50" s="39">
        <v>1</v>
      </c>
      <c r="K50" s="39">
        <v>6520225</v>
      </c>
      <c r="L50" s="18" t="s">
        <v>23</v>
      </c>
      <c r="M50" s="39">
        <v>50</v>
      </c>
      <c r="N50" s="39">
        <v>150</v>
      </c>
      <c r="O50" s="39">
        <f t="shared" si="29"/>
        <v>100</v>
      </c>
      <c r="P50" s="19">
        <v>2025</v>
      </c>
      <c r="Q50" s="19">
        <f t="shared" si="30"/>
        <v>810</v>
      </c>
      <c r="R50" s="39"/>
      <c r="S50" s="39">
        <v>1</v>
      </c>
      <c r="T50" s="39" t="s">
        <v>41</v>
      </c>
      <c r="U50" s="39"/>
      <c r="V50" s="83">
        <f t="shared" si="27"/>
        <v>12</v>
      </c>
    </row>
    <row r="51" spans="1:37" s="14" customFormat="1" ht="21.95" customHeight="1" x14ac:dyDescent="0.25">
      <c r="A51" s="39">
        <v>5</v>
      </c>
      <c r="B51" s="39">
        <v>5520227</v>
      </c>
      <c r="C51" s="18" t="s">
        <v>24</v>
      </c>
      <c r="D51" s="39">
        <v>50</v>
      </c>
      <c r="E51" s="34">
        <v>100</v>
      </c>
      <c r="F51" s="39">
        <f>E51-D51</f>
        <v>50</v>
      </c>
      <c r="G51" s="19">
        <v>1305</v>
      </c>
      <c r="H51" s="19">
        <f t="shared" si="28"/>
        <v>522</v>
      </c>
      <c r="I51" s="39"/>
      <c r="J51" s="34">
        <v>1</v>
      </c>
      <c r="K51" s="39">
        <v>6520227</v>
      </c>
      <c r="L51" s="18" t="s">
        <v>24</v>
      </c>
      <c r="M51" s="39">
        <v>50</v>
      </c>
      <c r="N51" s="39">
        <v>200</v>
      </c>
      <c r="O51" s="39">
        <f t="shared" si="29"/>
        <v>150</v>
      </c>
      <c r="P51" s="19">
        <v>1995</v>
      </c>
      <c r="Q51" s="19">
        <f t="shared" si="30"/>
        <v>798</v>
      </c>
      <c r="R51" s="39"/>
      <c r="S51" s="39">
        <v>4</v>
      </c>
      <c r="T51" s="39" t="s">
        <v>41</v>
      </c>
      <c r="U51" s="39"/>
      <c r="V51" s="83">
        <f t="shared" si="27"/>
        <v>17.5</v>
      </c>
    </row>
    <row r="52" spans="1:37" s="14" customFormat="1" ht="21.95" customHeight="1" x14ac:dyDescent="0.25">
      <c r="A52" s="39">
        <v>6</v>
      </c>
      <c r="B52" s="39"/>
      <c r="C52" s="18" t="s">
        <v>58</v>
      </c>
      <c r="D52" s="39">
        <v>70</v>
      </c>
      <c r="E52" s="39">
        <v>70</v>
      </c>
      <c r="F52" s="39">
        <f>E52-D52</f>
        <v>0</v>
      </c>
      <c r="G52" s="19"/>
      <c r="H52" s="19"/>
      <c r="I52" s="39"/>
      <c r="J52" s="39">
        <v>1</v>
      </c>
      <c r="K52" s="39"/>
      <c r="L52" s="18" t="s">
        <v>58</v>
      </c>
      <c r="M52" s="39">
        <v>50</v>
      </c>
      <c r="N52" s="39">
        <v>150</v>
      </c>
      <c r="O52" s="39">
        <f t="shared" si="29"/>
        <v>100</v>
      </c>
      <c r="P52" s="19">
        <v>1995</v>
      </c>
      <c r="Q52" s="19">
        <f t="shared" si="30"/>
        <v>798</v>
      </c>
      <c r="R52" s="39"/>
      <c r="S52" s="39">
        <v>1</v>
      </c>
      <c r="T52" s="39"/>
      <c r="U52" s="39"/>
      <c r="V52" s="83">
        <f t="shared" si="27"/>
        <v>10</v>
      </c>
    </row>
    <row r="53" spans="1:37" s="14" customFormat="1" ht="21.95" customHeight="1" x14ac:dyDescent="0.25">
      <c r="A53" s="39"/>
      <c r="B53" s="39"/>
      <c r="C53" s="70" t="s">
        <v>49</v>
      </c>
      <c r="D53" s="70">
        <f>SUM(D47:D52)</f>
        <v>300</v>
      </c>
      <c r="E53" s="70">
        <f>SUM(E47:E52)</f>
        <v>430</v>
      </c>
      <c r="F53" s="70">
        <f t="shared" ref="F53:J53" si="31">SUM(F47:F52)</f>
        <v>130</v>
      </c>
      <c r="G53" s="19">
        <f>SUM(G47:G52)</f>
        <v>5190</v>
      </c>
      <c r="H53" s="19">
        <f t="shared" si="28"/>
        <v>2076</v>
      </c>
      <c r="I53" s="70"/>
      <c r="J53" s="70">
        <f t="shared" si="31"/>
        <v>6</v>
      </c>
      <c r="K53" s="70">
        <f>SUM(K47:K51)</f>
        <v>32581277</v>
      </c>
      <c r="L53" s="70"/>
      <c r="M53" s="70">
        <f>SUM(M47:M52)</f>
        <v>280</v>
      </c>
      <c r="N53" s="70">
        <f>SUM(N47:N52)</f>
        <v>900</v>
      </c>
      <c r="O53" s="70">
        <f>SUM(O47:O52)</f>
        <v>620</v>
      </c>
      <c r="P53" s="19">
        <f>SUM(P47:P52)</f>
        <v>10005</v>
      </c>
      <c r="Q53" s="19">
        <f t="shared" si="30"/>
        <v>4002</v>
      </c>
      <c r="R53" s="70"/>
      <c r="S53" s="70">
        <f>SUM(S47:S52)</f>
        <v>10</v>
      </c>
      <c r="T53" s="70">
        <f t="shared" ref="T53:U53" si="32">SUM(T47:T52)</f>
        <v>0</v>
      </c>
      <c r="U53" s="70">
        <f t="shared" si="32"/>
        <v>0</v>
      </c>
      <c r="V53" s="85">
        <f t="shared" si="27"/>
        <v>68.5</v>
      </c>
    </row>
    <row r="54" spans="1:37" s="12" customFormat="1" ht="21.95" customHeight="1" x14ac:dyDescent="0.25">
      <c r="A54" s="13"/>
      <c r="B54" s="72" t="s">
        <v>39</v>
      </c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</row>
    <row r="55" spans="1:37" s="14" customFormat="1" ht="21.95" customHeight="1" x14ac:dyDescent="0.25">
      <c r="A55" s="39">
        <v>1</v>
      </c>
      <c r="B55" s="39">
        <v>5540204</v>
      </c>
      <c r="C55" s="18" t="s">
        <v>25</v>
      </c>
      <c r="D55" s="39">
        <v>50</v>
      </c>
      <c r="E55" s="39">
        <v>50</v>
      </c>
      <c r="F55" s="39">
        <f>E55-D55</f>
        <v>0</v>
      </c>
      <c r="G55" s="19"/>
      <c r="H55" s="19"/>
      <c r="I55" s="39"/>
      <c r="J55" s="39">
        <v>1</v>
      </c>
      <c r="K55" s="39">
        <v>6540204</v>
      </c>
      <c r="L55" s="18" t="s">
        <v>66</v>
      </c>
      <c r="M55" s="39">
        <v>70</v>
      </c>
      <c r="N55" s="39">
        <v>100</v>
      </c>
      <c r="O55" s="39">
        <f>N55-M55</f>
        <v>30</v>
      </c>
      <c r="P55" s="19">
        <v>2025</v>
      </c>
      <c r="Q55" s="19">
        <f>P55*40%</f>
        <v>810</v>
      </c>
      <c r="R55" s="39"/>
      <c r="S55" s="39">
        <v>2</v>
      </c>
      <c r="T55" s="39" t="s">
        <v>41</v>
      </c>
      <c r="U55" s="39"/>
      <c r="V55" s="83">
        <f t="shared" ref="V55:V58" si="33">(F55/20)+(O55/20*2)</f>
        <v>3</v>
      </c>
    </row>
    <row r="56" spans="1:37" s="14" customFormat="1" ht="21.95" customHeight="1" x14ac:dyDescent="0.25">
      <c r="A56" s="39">
        <v>2</v>
      </c>
      <c r="B56" s="39">
        <v>5540205</v>
      </c>
      <c r="C56" s="18" t="s">
        <v>26</v>
      </c>
      <c r="D56" s="39">
        <v>50</v>
      </c>
      <c r="E56" s="39">
        <v>50</v>
      </c>
      <c r="F56" s="39">
        <f>E56-D56</f>
        <v>0</v>
      </c>
      <c r="G56" s="19"/>
      <c r="H56" s="19"/>
      <c r="I56" s="39"/>
      <c r="J56" s="39">
        <v>1</v>
      </c>
      <c r="K56" s="39">
        <v>6540205</v>
      </c>
      <c r="L56" s="18" t="s">
        <v>26</v>
      </c>
      <c r="M56" s="39">
        <v>50</v>
      </c>
      <c r="N56" s="39">
        <v>100</v>
      </c>
      <c r="O56" s="39">
        <f t="shared" ref="O56:O57" si="34">N56-M56</f>
        <v>50</v>
      </c>
      <c r="P56" s="19">
        <v>2025</v>
      </c>
      <c r="Q56" s="19">
        <f t="shared" ref="Q56:Q58" si="35">P56*40%</f>
        <v>810</v>
      </c>
      <c r="R56" s="39"/>
      <c r="S56" s="39">
        <v>1</v>
      </c>
      <c r="T56" s="39" t="s">
        <v>41</v>
      </c>
      <c r="U56" s="39"/>
      <c r="V56" s="83">
        <f t="shared" si="33"/>
        <v>5</v>
      </c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</row>
    <row r="57" spans="1:37" s="14" customFormat="1" ht="21.95" customHeight="1" x14ac:dyDescent="0.25">
      <c r="A57" s="39">
        <v>3</v>
      </c>
      <c r="B57" s="39">
        <v>5540207</v>
      </c>
      <c r="C57" s="18" t="s">
        <v>27</v>
      </c>
      <c r="D57" s="39">
        <v>35</v>
      </c>
      <c r="E57" s="34">
        <v>35</v>
      </c>
      <c r="F57" s="39">
        <f>E57-D57</f>
        <v>0</v>
      </c>
      <c r="G57" s="19"/>
      <c r="H57" s="19"/>
      <c r="I57" s="39"/>
      <c r="J57" s="34">
        <v>1</v>
      </c>
      <c r="K57" s="39">
        <v>6540207</v>
      </c>
      <c r="L57" s="18" t="s">
        <v>27</v>
      </c>
      <c r="M57" s="39">
        <v>35</v>
      </c>
      <c r="N57" s="39">
        <v>35</v>
      </c>
      <c r="O57" s="39">
        <f t="shared" si="34"/>
        <v>0</v>
      </c>
      <c r="P57" s="19"/>
      <c r="Q57" s="19"/>
      <c r="R57" s="39"/>
      <c r="S57" s="39">
        <v>1</v>
      </c>
      <c r="T57" s="39"/>
      <c r="U57" s="39"/>
      <c r="V57" s="83">
        <f t="shared" si="33"/>
        <v>0</v>
      </c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</row>
    <row r="58" spans="1:37" s="14" customFormat="1" ht="21.95" customHeight="1" x14ac:dyDescent="0.25">
      <c r="A58" s="39"/>
      <c r="B58" s="39"/>
      <c r="C58" s="70" t="s">
        <v>49</v>
      </c>
      <c r="D58" s="70">
        <f>SUM(D55:D57)</f>
        <v>135</v>
      </c>
      <c r="E58" s="70">
        <f>SUM(E54:E57)</f>
        <v>135</v>
      </c>
      <c r="F58" s="70">
        <f>SUM(F54:F57)</f>
        <v>0</v>
      </c>
      <c r="G58" s="19"/>
      <c r="H58" s="19"/>
      <c r="I58" s="70"/>
      <c r="J58" s="70">
        <f>SUM(J54:J57)</f>
        <v>3</v>
      </c>
      <c r="K58" s="70">
        <f t="shared" ref="K58:S58" si="36">SUM(K54:K57)</f>
        <v>19620616</v>
      </c>
      <c r="L58" s="70"/>
      <c r="M58" s="70">
        <f t="shared" si="36"/>
        <v>155</v>
      </c>
      <c r="N58" s="70">
        <f t="shared" si="36"/>
        <v>235</v>
      </c>
      <c r="O58" s="70">
        <f t="shared" si="36"/>
        <v>80</v>
      </c>
      <c r="P58" s="19">
        <f>SUM(P55:P57)</f>
        <v>4050</v>
      </c>
      <c r="Q58" s="19">
        <f t="shared" si="35"/>
        <v>1620</v>
      </c>
      <c r="R58" s="70"/>
      <c r="S58" s="70">
        <f t="shared" si="36"/>
        <v>4</v>
      </c>
      <c r="T58" s="39"/>
      <c r="U58" s="39"/>
      <c r="V58" s="85">
        <f t="shared" si="33"/>
        <v>8</v>
      </c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</row>
    <row r="59" spans="1:37" s="14" customFormat="1" ht="21.95" customHeight="1" x14ac:dyDescent="0.25">
      <c r="A59" s="72" t="s">
        <v>50</v>
      </c>
      <c r="B59" s="72"/>
      <c r="C59" s="72"/>
      <c r="D59" s="70">
        <f>D18+D21+D29+D36+D39+D45+D53+D58</f>
        <v>1270</v>
      </c>
      <c r="E59" s="70">
        <f t="shared" ref="E59:Q59" si="37">E18+E21+E29+E36+E39+E45+E53+E58</f>
        <v>1915</v>
      </c>
      <c r="F59" s="70">
        <f t="shared" si="37"/>
        <v>645</v>
      </c>
      <c r="G59" s="70">
        <f t="shared" si="37"/>
        <v>25410</v>
      </c>
      <c r="H59" s="70">
        <f t="shared" si="37"/>
        <v>10164</v>
      </c>
      <c r="I59" s="70"/>
      <c r="J59" s="70">
        <f t="shared" si="37"/>
        <v>48</v>
      </c>
      <c r="K59" s="70">
        <f t="shared" si="37"/>
        <v>233287653</v>
      </c>
      <c r="L59" s="70"/>
      <c r="M59" s="70">
        <f t="shared" si="37"/>
        <v>1545</v>
      </c>
      <c r="N59" s="70">
        <f t="shared" si="37"/>
        <v>4055</v>
      </c>
      <c r="O59" s="70">
        <f t="shared" si="37"/>
        <v>2510</v>
      </c>
      <c r="P59" s="70">
        <f t="shared" si="37"/>
        <v>47670</v>
      </c>
      <c r="Q59" s="70">
        <f t="shared" si="37"/>
        <v>19068</v>
      </c>
      <c r="R59" s="70"/>
      <c r="S59" s="70">
        <f t="shared" ref="S59:U59" si="38">S58+S53+S45+S39+S36+S29+S20+S18</f>
        <v>68</v>
      </c>
      <c r="T59" s="70" t="e">
        <f t="shared" si="38"/>
        <v>#VALUE!</v>
      </c>
      <c r="U59" s="70">
        <f t="shared" si="38"/>
        <v>0</v>
      </c>
      <c r="V59" s="53">
        <f>V58+V53+V45+V39+V36+V29+V20+V18</f>
        <v>278.5</v>
      </c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</row>
    <row r="60" spans="1:37" s="71" customFormat="1" ht="29.25" customHeight="1" x14ac:dyDescent="0.25">
      <c r="C60" s="71" t="s">
        <v>42</v>
      </c>
      <c r="G60" s="89"/>
      <c r="H60" s="89"/>
      <c r="N60" s="77" t="s">
        <v>43</v>
      </c>
      <c r="O60" s="77"/>
      <c r="P60" s="77"/>
      <c r="Q60" s="77"/>
      <c r="R60" s="77"/>
      <c r="S60" s="77"/>
      <c r="T60" s="22"/>
      <c r="U60" s="22"/>
    </row>
    <row r="61" spans="1:37" s="71" customFormat="1" ht="20.25" customHeight="1" x14ac:dyDescent="0.25">
      <c r="F61" s="52" t="s">
        <v>75</v>
      </c>
      <c r="G61" s="90"/>
      <c r="H61" s="90"/>
      <c r="I61" s="52"/>
      <c r="J61" s="71">
        <f>D59+M59</f>
        <v>2815</v>
      </c>
      <c r="P61" s="89"/>
      <c r="Q61" s="89"/>
      <c r="T61" s="22"/>
      <c r="U61" s="22"/>
    </row>
    <row r="62" spans="1:37" s="71" customFormat="1" ht="20.25" customHeight="1" x14ac:dyDescent="0.25">
      <c r="F62" s="52" t="s">
        <v>76</v>
      </c>
      <c r="G62" s="90"/>
      <c r="H62" s="90"/>
      <c r="I62" s="52"/>
      <c r="J62" s="71">
        <f>E59+N59</f>
        <v>5970</v>
      </c>
      <c r="P62" s="89"/>
      <c r="Q62" s="89"/>
      <c r="T62" s="22"/>
      <c r="U62" s="22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</row>
    <row r="63" spans="1:37" s="71" customFormat="1" ht="20.25" customHeight="1" x14ac:dyDescent="0.25">
      <c r="F63" s="52" t="s">
        <v>77</v>
      </c>
      <c r="G63" s="90"/>
      <c r="H63" s="90"/>
      <c r="I63" s="52"/>
      <c r="J63" s="71">
        <f>F59+O59</f>
        <v>3155</v>
      </c>
      <c r="L63" s="71">
        <f>J62-J61</f>
        <v>3155</v>
      </c>
      <c r="P63" s="89"/>
      <c r="Q63" s="89"/>
      <c r="T63" s="22"/>
      <c r="U63" s="22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</row>
    <row r="64" spans="1:37" s="71" customFormat="1" ht="20.25" customHeight="1" x14ac:dyDescent="0.25">
      <c r="C64" s="71" t="s">
        <v>47</v>
      </c>
      <c r="G64" s="89"/>
      <c r="H64" s="89"/>
      <c r="P64" s="89"/>
      <c r="Q64" s="89"/>
      <c r="T64" s="22"/>
      <c r="U64" s="22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7:37" s="71" customFormat="1" x14ac:dyDescent="0.25">
      <c r="G65" s="89"/>
      <c r="H65" s="89"/>
      <c r="P65" s="89"/>
      <c r="Q65" s="89"/>
      <c r="T65" s="22"/>
      <c r="U65" s="22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</row>
  </sheetData>
  <mergeCells count="16">
    <mergeCell ref="B46:U46"/>
    <mergeCell ref="B54:U54"/>
    <mergeCell ref="N60:S60"/>
    <mergeCell ref="A59:C59"/>
    <mergeCell ref="A19:U19"/>
    <mergeCell ref="C22:S22"/>
    <mergeCell ref="A24:U24"/>
    <mergeCell ref="B30:U30"/>
    <mergeCell ref="A37:U37"/>
    <mergeCell ref="A40:U40"/>
    <mergeCell ref="L1:S1"/>
    <mergeCell ref="A2:E2"/>
    <mergeCell ref="L2:S2"/>
    <mergeCell ref="L4:S4"/>
    <mergeCell ref="A6:U6"/>
    <mergeCell ref="A9:U9"/>
  </mergeCells>
  <printOptions horizontalCentered="1"/>
  <pageMargins left="0" right="0" top="0.25" bottom="0.2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5030</vt:lpstr>
      <vt:lpstr>XAC DINH 5800</vt:lpstr>
      <vt:lpstr>XAC DINH 5800_GV</vt:lpstr>
      <vt:lpstr>XAC DINH 5800_GV TUNG NGANH</vt:lpstr>
      <vt:lpstr>XAC DINH 5970_GV_TA_OK</vt:lpstr>
      <vt:lpstr>xacdinhsogiothinhgiang</vt:lpstr>
      <vt:lpstr>'5030'!Print_Titles</vt:lpstr>
      <vt:lpstr>'XAC DINH 5800'!Print_Titles</vt:lpstr>
      <vt:lpstr>'XAC DINH 5800_GV'!Print_Titles</vt:lpstr>
      <vt:lpstr>'XAC DINH 5800_GV TUNG NGANH'!Print_Titles</vt:lpstr>
      <vt:lpstr>'XAC DINH 5970_GV_TA_OK'!Print_Titles</vt:lpstr>
      <vt:lpstr>xacdinhsogiothinhgiang!Print_Titles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2018-08-10T08:38:07Z</cp:lastPrinted>
  <dcterms:created xsi:type="dcterms:W3CDTF">2017-03-23T07:53:44Z</dcterms:created>
  <dcterms:modified xsi:type="dcterms:W3CDTF">2018-08-10T08:41:51Z</dcterms:modified>
</cp:coreProperties>
</file>